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5" yWindow="15" windowWidth="13650" windowHeight="12810" tabRatio="947"/>
  </bookViews>
  <sheets>
    <sheet name="Хабаровск-1" sheetId="45" r:id="rId1"/>
    <sheet name="Хабаровск-2" sheetId="35" r:id="rId2"/>
    <sheet name="Комсомольск" sheetId="33" r:id="rId3"/>
    <sheet name="Совгавань" sheetId="16" r:id="rId4"/>
    <sheet name="МО других субъектов" sheetId="46" r:id="rId5"/>
    <sheet name="Частные МО" sheetId="49" r:id="rId6"/>
  </sheets>
  <externalReferences>
    <externalReference r:id="rId7"/>
    <externalReference r:id="rId8"/>
  </externalReferences>
  <definedNames>
    <definedName name="_xlnm._FilterDatabase" localSheetId="2" hidden="1">Комсомольск!$A$7:$BT$636</definedName>
    <definedName name="_xlnm._FilterDatabase" localSheetId="0" hidden="1">'Хабаровск-1'!$B$12:$N$549</definedName>
    <definedName name="_xlnm._FilterDatabase" localSheetId="1" hidden="1">'Хабаровск-2'!$A$7:$H$1190</definedName>
    <definedName name="_xlnm._FilterDatabase" localSheetId="5" hidden="1">'Частные МО'!$A$7:$FB$276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2">'[2]1D_Gorin'!#REF!</definedName>
    <definedName name="блок" localSheetId="4">'[2]1D_Gorin'!#REF!</definedName>
    <definedName name="блок" localSheetId="0">'[2]1D_Gorin'!#REF!</definedName>
    <definedName name="блок" localSheetId="1">'[2]1D_Gorin'!#REF!</definedName>
    <definedName name="блок">'[2]1D_Gorin'!#REF!</definedName>
    <definedName name="_xlnm.Print_Titles" localSheetId="2">Комсомольск!$4:$7</definedName>
    <definedName name="_xlnm.Print_Titles" localSheetId="4">'МО других субъектов'!$4:$7</definedName>
    <definedName name="_xlnm.Print_Titles" localSheetId="3">Совгавань!$4:$7</definedName>
    <definedName name="_xlnm.Print_Titles" localSheetId="0">'Хабаровск-1'!$9:$12</definedName>
    <definedName name="_xlnm.Print_Titles" localSheetId="1">'Хабаровск-2'!$4:$7</definedName>
    <definedName name="_xlnm.Print_Titles" localSheetId="5">'Частные МО'!$4:$7</definedName>
    <definedName name="_xlnm.Print_Area" localSheetId="2">Комсомольск!$B$1:$G$636</definedName>
    <definedName name="_xlnm.Print_Area" localSheetId="4">'МО других субъектов'!$A$2:$F$69</definedName>
    <definedName name="_xlnm.Print_Area" localSheetId="3">Совгавань!$A$2:$F$94</definedName>
    <definedName name="_xlnm.Print_Area" localSheetId="0">'Хабаровск-1'!$B$1:$G$607</definedName>
    <definedName name="_xlnm.Print_Area" localSheetId="1">'Хабаровск-2'!$B$1:$G$1190</definedName>
    <definedName name="_xlnm.Print_Area" localSheetId="5">'Частные МО'!$A$1:$F$276</definedName>
  </definedNames>
  <calcPr calcId="145621"/>
</workbook>
</file>

<file path=xl/calcChain.xml><?xml version="1.0" encoding="utf-8"?>
<calcChain xmlns="http://schemas.openxmlformats.org/spreadsheetml/2006/main">
  <c r="H281" i="45" l="1"/>
  <c r="H280" i="45"/>
  <c r="D92" i="35" l="1"/>
  <c r="D89" i="35"/>
  <c r="D37" i="35"/>
  <c r="D342" i="33"/>
  <c r="D247" i="35" l="1"/>
  <c r="D250" i="35"/>
  <c r="C22" i="49"/>
  <c r="D286" i="45"/>
  <c r="D280" i="45"/>
  <c r="D290" i="45" s="1"/>
  <c r="C19" i="49" l="1"/>
  <c r="D521" i="45"/>
  <c r="D523" i="45" s="1"/>
  <c r="D982" i="35" l="1"/>
  <c r="D68" i="35"/>
  <c r="D384" i="33" l="1"/>
  <c r="D385" i="33"/>
  <c r="D383" i="33"/>
  <c r="D738" i="35"/>
  <c r="D739" i="35"/>
  <c r="D163" i="45" l="1"/>
  <c r="D169" i="45" l="1"/>
  <c r="D170" i="45"/>
  <c r="D164" i="45"/>
  <c r="G163" i="45"/>
  <c r="F163" i="45" s="1"/>
  <c r="F164" i="45" s="1"/>
  <c r="G164" i="45" l="1"/>
  <c r="E164" i="45" s="1"/>
  <c r="C135" i="49"/>
  <c r="C141" i="49" s="1"/>
  <c r="C131" i="49"/>
  <c r="C125" i="49"/>
  <c r="C115" i="49"/>
  <c r="C121" i="49" s="1"/>
  <c r="C111" i="49"/>
  <c r="C105" i="49"/>
  <c r="C95" i="49"/>
  <c r="C101" i="49" s="1"/>
  <c r="C91" i="49"/>
  <c r="C85" i="49"/>
  <c r="C75" i="49"/>
  <c r="C81" i="49" s="1"/>
  <c r="C65" i="49" l="1"/>
  <c r="C71" i="49" s="1"/>
  <c r="C55" i="49"/>
  <c r="C48" i="49"/>
  <c r="C23" i="16"/>
  <c r="D585" i="33"/>
  <c r="D529" i="33"/>
  <c r="D513" i="33"/>
  <c r="D502" i="33" l="1"/>
  <c r="D492" i="33"/>
  <c r="D398" i="33"/>
  <c r="D88" i="33"/>
  <c r="D26" i="33"/>
  <c r="D1078" i="35"/>
  <c r="D1024" i="35"/>
  <c r="D953" i="35"/>
  <c r="D881" i="35"/>
  <c r="D735" i="35"/>
  <c r="D723" i="35"/>
  <c r="D712" i="35"/>
  <c r="D618" i="35"/>
  <c r="D567" i="35"/>
  <c r="D519" i="35"/>
  <c r="D306" i="35"/>
  <c r="D285" i="35"/>
  <c r="D262" i="35"/>
  <c r="D236" i="35"/>
  <c r="D403" i="45"/>
  <c r="D359" i="45"/>
  <c r="D349" i="45"/>
  <c r="D329" i="45"/>
  <c r="C42" i="49" l="1"/>
  <c r="D305" i="33" l="1"/>
  <c r="D304" i="33"/>
  <c r="D290" i="33"/>
  <c r="D291" i="33"/>
  <c r="D273" i="35" l="1"/>
  <c r="D948" i="35"/>
  <c r="D951" i="35" l="1"/>
  <c r="D342" i="45" l="1"/>
  <c r="D295" i="33"/>
  <c r="D335" i="45"/>
  <c r="C147" i="49" l="1"/>
  <c r="F72" i="16" l="1"/>
  <c r="D338" i="45" l="1"/>
  <c r="E343" i="45" l="1"/>
  <c r="D343" i="45"/>
  <c r="D1067" i="35" l="1"/>
  <c r="G1066" i="35"/>
  <c r="F1066" i="35" s="1"/>
  <c r="D1017" i="35"/>
  <c r="G1015" i="35"/>
  <c r="F1015" i="35" s="1"/>
  <c r="G1016" i="35"/>
  <c r="F1016" i="35" s="1"/>
  <c r="D613" i="35" l="1"/>
  <c r="G612" i="35"/>
  <c r="F612" i="35" s="1"/>
  <c r="G610" i="35"/>
  <c r="F610" i="35" s="1"/>
  <c r="D933" i="35" l="1"/>
  <c r="G929" i="35"/>
  <c r="G931" i="35"/>
  <c r="F931" i="35" s="1"/>
  <c r="G932" i="35"/>
  <c r="F932" i="35" s="1"/>
  <c r="D514" i="35" l="1"/>
  <c r="G513" i="35"/>
  <c r="F513" i="35" s="1"/>
  <c r="D275" i="35" l="1"/>
  <c r="G274" i="35"/>
  <c r="F274" i="35" s="1"/>
  <c r="E831" i="35" l="1"/>
  <c r="D830" i="35"/>
  <c r="D831" i="35" s="1"/>
  <c r="D531" i="45"/>
  <c r="D386" i="45"/>
  <c r="D252" i="35" l="1"/>
  <c r="G251" i="35" l="1"/>
  <c r="F251" i="35" l="1"/>
  <c r="D284" i="33"/>
  <c r="G279" i="33"/>
  <c r="F279" i="33" s="1"/>
  <c r="G280" i="33"/>
  <c r="F280" i="33" s="1"/>
  <c r="G281" i="33"/>
  <c r="F281" i="33" s="1"/>
  <c r="G282" i="33"/>
  <c r="F282" i="33" s="1"/>
  <c r="G283" i="33"/>
  <c r="F283" i="33" s="1"/>
  <c r="D468" i="35" l="1"/>
  <c r="G459" i="35"/>
  <c r="F459" i="35" s="1"/>
  <c r="G460" i="35"/>
  <c r="F460" i="35" s="1"/>
  <c r="G461" i="35"/>
  <c r="F461" i="35" s="1"/>
  <c r="G462" i="35"/>
  <c r="F462" i="35" s="1"/>
  <c r="G463" i="35"/>
  <c r="F463" i="35" s="1"/>
  <c r="G464" i="35"/>
  <c r="F464" i="35" s="1"/>
  <c r="G465" i="35"/>
  <c r="F465" i="35" s="1"/>
  <c r="G466" i="35"/>
  <c r="F466" i="35" s="1"/>
  <c r="G467" i="35"/>
  <c r="F467" i="35" s="1"/>
  <c r="D706" i="35" l="1"/>
  <c r="G705" i="35"/>
  <c r="F705" i="35" s="1"/>
  <c r="G133" i="33"/>
  <c r="F133" i="33" s="1"/>
  <c r="G134" i="33"/>
  <c r="F134" i="33" s="1"/>
  <c r="G135" i="33"/>
  <c r="F135" i="33" s="1"/>
  <c r="G136" i="33"/>
  <c r="F136" i="33" s="1"/>
  <c r="G137" i="33"/>
  <c r="F137" i="33" s="1"/>
  <c r="G138" i="33"/>
  <c r="F138" i="33" s="1"/>
  <c r="G139" i="33"/>
  <c r="F139" i="33" s="1"/>
  <c r="D140" i="33"/>
  <c r="D561" i="35" l="1"/>
  <c r="F71" i="16" l="1"/>
  <c r="E71" i="16"/>
  <c r="C71" i="16"/>
  <c r="D77" i="33" l="1"/>
  <c r="G76" i="33"/>
  <c r="F76" i="33" s="1"/>
  <c r="G786" i="35"/>
  <c r="F786" i="35" s="1"/>
  <c r="D787" i="35"/>
  <c r="G299" i="35"/>
  <c r="F299" i="35" s="1"/>
  <c r="D300" i="35"/>
  <c r="D203" i="33"/>
  <c r="G200" i="33"/>
  <c r="F200" i="33" s="1"/>
  <c r="G201" i="33"/>
  <c r="F201" i="33" s="1"/>
  <c r="G202" i="33"/>
  <c r="F202" i="33" s="1"/>
  <c r="D275" i="45" l="1"/>
  <c r="G830" i="35" l="1"/>
  <c r="F830" i="35" l="1"/>
  <c r="F831" i="35" s="1"/>
  <c r="G831" i="35"/>
  <c r="G305" i="33"/>
  <c r="F305" i="33" s="1"/>
  <c r="D306" i="33"/>
  <c r="G166" i="45" l="1"/>
  <c r="F166" i="45" l="1"/>
  <c r="C17" i="49"/>
  <c r="F11" i="49" l="1"/>
  <c r="C12" i="49"/>
  <c r="C13" i="49" s="1"/>
  <c r="C34" i="49"/>
  <c r="C43" i="49"/>
  <c r="C44" i="49" s="1"/>
  <c r="C51" i="49"/>
  <c r="C60" i="49"/>
  <c r="C61" i="49"/>
  <c r="C68" i="49"/>
  <c r="C78" i="49"/>
  <c r="C88" i="49"/>
  <c r="C98" i="49"/>
  <c r="C108" i="49"/>
  <c r="C118" i="49"/>
  <c r="C128" i="49"/>
  <c r="C138" i="49"/>
  <c r="C67" i="46" l="1"/>
  <c r="C68" i="46" s="1"/>
  <c r="C63" i="46"/>
  <c r="C56" i="46"/>
  <c r="C51" i="46"/>
  <c r="C42" i="46"/>
  <c r="C31" i="46"/>
  <c r="C21" i="46"/>
  <c r="C17" i="46"/>
  <c r="C11" i="46"/>
  <c r="C87" i="16"/>
  <c r="C76" i="16"/>
  <c r="C74" i="16"/>
  <c r="C68" i="16"/>
  <c r="C45" i="16"/>
  <c r="C38" i="16"/>
  <c r="C36" i="16" s="1"/>
  <c r="C60" i="16" s="1"/>
  <c r="C32" i="16"/>
  <c r="C30" i="16" s="1"/>
  <c r="C34" i="16"/>
  <c r="C19" i="16"/>
  <c r="C21" i="16" s="1"/>
  <c r="G10" i="33"/>
  <c r="F10" i="33" s="1"/>
  <c r="D633" i="33"/>
  <c r="D631" i="33"/>
  <c r="D627" i="33"/>
  <c r="D628" i="33" s="1"/>
  <c r="D607" i="33"/>
  <c r="D600" i="33"/>
  <c r="D594" i="33"/>
  <c r="D592" i="33" s="1"/>
  <c r="D596" i="33"/>
  <c r="D583" i="33"/>
  <c r="D576" i="33"/>
  <c r="D573" i="33"/>
  <c r="D551" i="33"/>
  <c r="D544" i="33"/>
  <c r="D538" i="33"/>
  <c r="D536" i="33" s="1"/>
  <c r="D540" i="33"/>
  <c r="D527" i="33"/>
  <c r="D519" i="33"/>
  <c r="D515" i="33"/>
  <c r="D508" i="33"/>
  <c r="D504" i="33"/>
  <c r="D497" i="33"/>
  <c r="D494" i="33"/>
  <c r="D486" i="33"/>
  <c r="D487" i="33" s="1"/>
  <c r="D466" i="33"/>
  <c r="D459" i="33"/>
  <c r="D447" i="33"/>
  <c r="D455" i="33" s="1"/>
  <c r="D406" i="33"/>
  <c r="D404" i="33" s="1"/>
  <c r="D409" i="33"/>
  <c r="D393" i="33"/>
  <c r="D389" i="33"/>
  <c r="D365" i="33"/>
  <c r="D358" i="33"/>
  <c r="D347" i="33"/>
  <c r="D354" i="33" s="1"/>
  <c r="D345" i="33"/>
  <c r="D334" i="33"/>
  <c r="D331" i="33"/>
  <c r="D320" i="33"/>
  <c r="D314" i="33"/>
  <c r="D307" i="33"/>
  <c r="D299" i="33"/>
  <c r="D293" i="33"/>
  <c r="D276" i="33"/>
  <c r="D248" i="33"/>
  <c r="D241" i="33"/>
  <c r="D229" i="33"/>
  <c r="D237" i="33" s="1"/>
  <c r="D226" i="33"/>
  <c r="D197" i="33"/>
  <c r="D173" i="33"/>
  <c r="D166" i="33"/>
  <c r="D154" i="33"/>
  <c r="D162" i="33" s="1"/>
  <c r="D152" i="33"/>
  <c r="D130" i="33"/>
  <c r="D110" i="33"/>
  <c r="D103" i="33"/>
  <c r="D97" i="33"/>
  <c r="D95" i="33" s="1"/>
  <c r="D99" i="33"/>
  <c r="D85" i="33"/>
  <c r="D73" i="33"/>
  <c r="D48" i="33"/>
  <c r="D41" i="33"/>
  <c r="D35" i="33"/>
  <c r="D33" i="33" s="1"/>
  <c r="D37" i="33"/>
  <c r="D23" i="33"/>
  <c r="F929" i="35"/>
  <c r="G11" i="35"/>
  <c r="F11" i="35" s="1"/>
  <c r="D13" i="35"/>
  <c r="D18" i="35"/>
  <c r="D23" i="35"/>
  <c r="D24" i="35" s="1"/>
  <c r="D33" i="35"/>
  <c r="D38" i="35" s="1"/>
  <c r="D40" i="35"/>
  <c r="D48" i="35" s="1"/>
  <c r="D52" i="35"/>
  <c r="D59" i="35"/>
  <c r="D90" i="35"/>
  <c r="D93" i="35" s="1"/>
  <c r="D107" i="35"/>
  <c r="D114" i="35"/>
  <c r="D122" i="35"/>
  <c r="D123" i="35" s="1"/>
  <c r="D130" i="35"/>
  <c r="D132" i="35"/>
  <c r="D139" i="35" s="1"/>
  <c r="D143" i="35"/>
  <c r="D150" i="35"/>
  <c r="D174" i="35"/>
  <c r="D177" i="35"/>
  <c r="D183" i="35"/>
  <c r="D185" i="35"/>
  <c r="D193" i="35" s="1"/>
  <c r="D197" i="35"/>
  <c r="D204" i="35"/>
  <c r="D224" i="35"/>
  <c r="D227" i="35"/>
  <c r="D234" i="35"/>
  <c r="D241" i="35"/>
  <c r="D239" i="35" s="1"/>
  <c r="D244" i="35"/>
  <c r="D248" i="35"/>
  <c r="D260" i="35"/>
  <c r="D267" i="35"/>
  <c r="D265" i="35" s="1"/>
  <c r="D270" i="35"/>
  <c r="D276" i="35"/>
  <c r="D283" i="35"/>
  <c r="D290" i="35"/>
  <c r="D288" i="35" s="1"/>
  <c r="D293" i="35"/>
  <c r="D301" i="35"/>
  <c r="D317" i="35"/>
  <c r="D315" i="35"/>
  <c r="D313" i="35" s="1"/>
  <c r="D321" i="35"/>
  <c r="D328" i="35"/>
  <c r="D349" i="35"/>
  <c r="D350" i="35" s="1"/>
  <c r="D355" i="35"/>
  <c r="D363" i="35" s="1"/>
  <c r="D367" i="35"/>
  <c r="D374" i="35"/>
  <c r="D394" i="35"/>
  <c r="D395" i="35" s="1"/>
  <c r="D402" i="35"/>
  <c r="D404" i="35"/>
  <c r="D412" i="35" s="1"/>
  <c r="D416" i="35"/>
  <c r="D423" i="35"/>
  <c r="D469" i="35"/>
  <c r="D474" i="35"/>
  <c r="D482" i="35" s="1"/>
  <c r="D486" i="35"/>
  <c r="D493" i="35"/>
  <c r="D515" i="35"/>
  <c r="D530" i="35"/>
  <c r="D528" i="35"/>
  <c r="D526" i="35" s="1"/>
  <c r="D534" i="35"/>
  <c r="D541" i="35"/>
  <c r="D562" i="35"/>
  <c r="D578" i="35"/>
  <c r="D576" i="35"/>
  <c r="D574" i="35" s="1"/>
  <c r="D582" i="35"/>
  <c r="D589" i="35"/>
  <c r="D614" i="35"/>
  <c r="D629" i="35"/>
  <c r="D627" i="35"/>
  <c r="D625" i="35" s="1"/>
  <c r="D633" i="35"/>
  <c r="D640" i="35"/>
  <c r="D660" i="35"/>
  <c r="D661" i="35" s="1"/>
  <c r="D666" i="35"/>
  <c r="D674" i="35" s="1"/>
  <c r="D678" i="35"/>
  <c r="D685" i="35"/>
  <c r="D707" i="35"/>
  <c r="D714" i="35"/>
  <c r="D718" i="35"/>
  <c r="D725" i="35"/>
  <c r="D729" i="35"/>
  <c r="D737" i="35"/>
  <c r="D741" i="35"/>
  <c r="D745" i="35"/>
  <c r="D752" i="35" s="1"/>
  <c r="D756" i="35"/>
  <c r="D763" i="35"/>
  <c r="D788" i="35"/>
  <c r="D793" i="35"/>
  <c r="D800" i="35" s="1"/>
  <c r="D804" i="35"/>
  <c r="D811" i="35"/>
  <c r="D832" i="35"/>
  <c r="D837" i="35"/>
  <c r="D844" i="35" s="1"/>
  <c r="D848" i="35"/>
  <c r="D855" i="35"/>
  <c r="D875" i="35"/>
  <c r="D876" i="35" s="1"/>
  <c r="D883" i="35"/>
  <c r="D887" i="35"/>
  <c r="D892" i="35"/>
  <c r="D899" i="35" s="1"/>
  <c r="D903" i="35"/>
  <c r="D910" i="35"/>
  <c r="D934" i="35"/>
  <c r="D964" i="35"/>
  <c r="D962" i="35"/>
  <c r="D960" i="35" s="1"/>
  <c r="D968" i="35"/>
  <c r="D975" i="35"/>
  <c r="D1011" i="35"/>
  <c r="D1035" i="35"/>
  <c r="D1033" i="35"/>
  <c r="D1031" i="35" s="1"/>
  <c r="D1039" i="35"/>
  <c r="D1046" i="35"/>
  <c r="D1068" i="35"/>
  <c r="D1076" i="35"/>
  <c r="D1089" i="35"/>
  <c r="D1087" i="35"/>
  <c r="D1085" i="35" s="1"/>
  <c r="D1093" i="35"/>
  <c r="D1100" i="35"/>
  <c r="D1121" i="35"/>
  <c r="D1122" i="35" s="1"/>
  <c r="D1125" i="35"/>
  <c r="D1127" i="35"/>
  <c r="D1133" i="35"/>
  <c r="D1141" i="35" s="1"/>
  <c r="D1146" i="35"/>
  <c r="D1143" i="35" s="1"/>
  <c r="D1153" i="35"/>
  <c r="D1163" i="35"/>
  <c r="D1173" i="35"/>
  <c r="D1174" i="35" s="1"/>
  <c r="D1179" i="35"/>
  <c r="D1183" i="35"/>
  <c r="D1184" i="35" s="1"/>
  <c r="D1188" i="35"/>
  <c r="D1189" i="35" s="1"/>
  <c r="G15" i="45"/>
  <c r="F15" i="45" s="1"/>
  <c r="D527" i="45"/>
  <c r="D517" i="45"/>
  <c r="D506" i="45"/>
  <c r="D500" i="45"/>
  <c r="D501" i="45" s="1"/>
  <c r="D496" i="45"/>
  <c r="D490" i="45"/>
  <c r="D485" i="45"/>
  <c r="D460" i="45"/>
  <c r="D453" i="45"/>
  <c r="D446" i="45"/>
  <c r="D447" i="45" s="1"/>
  <c r="D425" i="45"/>
  <c r="D418" i="45"/>
  <c r="D416" i="45" s="1"/>
  <c r="D412" i="45"/>
  <c r="D410" i="45" s="1"/>
  <c r="D414" i="45"/>
  <c r="D401" i="45"/>
  <c r="D383" i="45"/>
  <c r="D376" i="45"/>
  <c r="D370" i="45"/>
  <c r="D364" i="45"/>
  <c r="D361" i="45"/>
  <c r="D355" i="45"/>
  <c r="D351" i="45"/>
  <c r="D344" i="45"/>
  <c r="D333" i="45"/>
  <c r="D324" i="45"/>
  <c r="D325" i="45" s="1"/>
  <c r="D287" i="45"/>
  <c r="D285" i="45" s="1"/>
  <c r="D272" i="45"/>
  <c r="D254" i="45"/>
  <c r="D247" i="45"/>
  <c r="D249" i="45" s="1"/>
  <c r="D234" i="45"/>
  <c r="D232" i="45"/>
  <c r="D228" i="45"/>
  <c r="D233" i="45" s="1"/>
  <c r="D204" i="45"/>
  <c r="D192" i="45"/>
  <c r="D194" i="45" s="1"/>
  <c r="D138" i="45"/>
  <c r="D130" i="45"/>
  <c r="D117" i="45"/>
  <c r="D118" i="45" s="1"/>
  <c r="D108" i="45"/>
  <c r="D97" i="45"/>
  <c r="D99" i="45" s="1"/>
  <c r="D82" i="45"/>
  <c r="D81" i="45"/>
  <c r="D79" i="45"/>
  <c r="D75" i="45"/>
  <c r="D45" i="45"/>
  <c r="D35" i="45"/>
  <c r="D37" i="45" l="1"/>
  <c r="D1018" i="35"/>
  <c r="D484" i="35"/>
  <c r="D508" i="35" s="1"/>
  <c r="D509" i="35" s="1"/>
  <c r="D253" i="35"/>
  <c r="C22" i="46"/>
  <c r="C72" i="16"/>
  <c r="C73" i="16"/>
  <c r="C61" i="16"/>
  <c r="D598" i="33"/>
  <c r="D622" i="33" s="1"/>
  <c r="D623" i="33" s="1"/>
  <c r="D630" i="33"/>
  <c r="D394" i="33"/>
  <c r="D101" i="33"/>
  <c r="D125" i="33" s="1"/>
  <c r="D126" i="33" s="1"/>
  <c r="D141" i="33"/>
  <c r="D164" i="33"/>
  <c r="D188" i="33" s="1"/>
  <c r="D189" i="33" s="1"/>
  <c r="D285" i="33"/>
  <c r="D356" i="33"/>
  <c r="D380" i="33" s="1"/>
  <c r="D381" i="33" s="1"/>
  <c r="D335" i="33"/>
  <c r="D457" i="33"/>
  <c r="D481" i="33" s="1"/>
  <c r="D482" i="33" s="1"/>
  <c r="D78" i="33"/>
  <c r="D204" i="33"/>
  <c r="D542" i="33"/>
  <c r="D566" i="33" s="1"/>
  <c r="D567" i="33" s="1"/>
  <c r="D239" i="33"/>
  <c r="D263" i="33" s="1"/>
  <c r="D264" i="33" s="1"/>
  <c r="D577" i="33"/>
  <c r="D39" i="33"/>
  <c r="D63" i="33" s="1"/>
  <c r="D64" i="33" s="1"/>
  <c r="D178" i="35"/>
  <c r="D141" i="35"/>
  <c r="D165" i="35" s="1"/>
  <c r="D166" i="35" s="1"/>
  <c r="D631" i="35"/>
  <c r="D655" i="35" s="1"/>
  <c r="D656" i="35" s="1"/>
  <c r="D228" i="35"/>
  <c r="D1091" i="35"/>
  <c r="D1115" i="35" s="1"/>
  <c r="D1116" i="35" s="1"/>
  <c r="D50" i="35"/>
  <c r="D74" i="35" s="1"/>
  <c r="D75" i="35" s="1"/>
  <c r="D1124" i="35"/>
  <c r="D901" i="35"/>
  <c r="D925" i="35" s="1"/>
  <c r="D926" i="35" s="1"/>
  <c r="D802" i="35"/>
  <c r="D826" i="35" s="1"/>
  <c r="D827" i="35" s="1"/>
  <c r="D676" i="35"/>
  <c r="D700" i="35" s="1"/>
  <c r="D701" i="35" s="1"/>
  <c r="D580" i="35"/>
  <c r="D604" i="35" s="1"/>
  <c r="D605" i="35" s="1"/>
  <c r="D195" i="35"/>
  <c r="D219" i="35" s="1"/>
  <c r="D220" i="35" s="1"/>
  <c r="D1168" i="35"/>
  <c r="D1169" i="35" s="1"/>
  <c r="D1037" i="35"/>
  <c r="D1061" i="35" s="1"/>
  <c r="D1062" i="35" s="1"/>
  <c r="D754" i="35"/>
  <c r="D778" i="35" s="1"/>
  <c r="D779" i="35" s="1"/>
  <c r="D414" i="35"/>
  <c r="D438" i="35" s="1"/>
  <c r="D439" i="35" s="1"/>
  <c r="D966" i="35"/>
  <c r="D990" i="35" s="1"/>
  <c r="D991" i="35" s="1"/>
  <c r="D846" i="35"/>
  <c r="D870" i="35" s="1"/>
  <c r="D871" i="35" s="1"/>
  <c r="D319" i="35"/>
  <c r="D343" i="35" s="1"/>
  <c r="D344" i="35" s="1"/>
  <c r="D532" i="35"/>
  <c r="D556" i="35" s="1"/>
  <c r="D557" i="35" s="1"/>
  <c r="D365" i="35"/>
  <c r="D389" i="35" s="1"/>
  <c r="D390" i="35" s="1"/>
  <c r="D276" i="45"/>
  <c r="D440" i="45"/>
  <c r="D441" i="45" s="1"/>
  <c r="D80" i="45"/>
  <c r="D532" i="45"/>
  <c r="D387" i="45"/>
  <c r="G342" i="45" l="1"/>
  <c r="G343" i="45" s="1"/>
  <c r="F342" i="45" l="1"/>
  <c r="F343" i="45" s="1"/>
  <c r="G344" i="45"/>
  <c r="E344" i="45" s="1"/>
  <c r="G950" i="35"/>
  <c r="F950" i="35" s="1"/>
  <c r="F344" i="45" l="1"/>
  <c r="G22" i="33"/>
  <c r="F22" i="33" s="1"/>
  <c r="G88" i="35" l="1"/>
  <c r="F88" i="35" s="1"/>
  <c r="G89" i="35" l="1"/>
  <c r="F89" i="35" l="1"/>
  <c r="G106" i="35"/>
  <c r="G225" i="33"/>
  <c r="E66" i="46"/>
  <c r="E67" i="46" s="1"/>
  <c r="E68" i="46" s="1"/>
  <c r="E55" i="46"/>
  <c r="E56" i="46" s="1"/>
  <c r="E37" i="46"/>
  <c r="E38" i="46"/>
  <c r="E39" i="46"/>
  <c r="E40" i="46"/>
  <c r="E41" i="46"/>
  <c r="E36" i="46"/>
  <c r="E35" i="46"/>
  <c r="F106" i="35" l="1"/>
  <c r="F225" i="33"/>
  <c r="E42" i="46"/>
  <c r="D43" i="49" l="1"/>
  <c r="D44" i="49"/>
  <c r="E42" i="49"/>
  <c r="E43" i="49" s="1"/>
  <c r="E44" i="49" s="1"/>
  <c r="G270" i="45" l="1"/>
  <c r="F270" i="45" l="1"/>
  <c r="G451" i="45" l="1"/>
  <c r="F451" i="45" s="1"/>
  <c r="G322" i="45" l="1"/>
  <c r="F322" i="45" s="1"/>
  <c r="G323" i="45" l="1"/>
  <c r="F323" i="45" s="1"/>
  <c r="F324" i="45" s="1"/>
  <c r="F325" i="45" s="1"/>
  <c r="G324" i="45" l="1"/>
  <c r="G325" i="45" l="1"/>
  <c r="E325" i="45" s="1"/>
  <c r="E324" i="45"/>
  <c r="F67" i="16"/>
  <c r="F68" i="16" l="1"/>
  <c r="D68" i="16" s="1"/>
  <c r="E67" i="16"/>
  <c r="E68" i="16" s="1"/>
  <c r="E590" i="45" l="1"/>
  <c r="F10" i="46" l="1"/>
  <c r="F16" i="46" l="1"/>
  <c r="F20" i="46"/>
  <c r="F19" i="46"/>
  <c r="E1189" i="35" l="1"/>
  <c r="G1188" i="35" l="1"/>
  <c r="G1189" i="35" l="1"/>
  <c r="F1188" i="35"/>
  <c r="D604" i="45"/>
  <c r="D603" i="45"/>
  <c r="F1189" i="35" l="1"/>
  <c r="D602" i="45"/>
  <c r="D605" i="45"/>
  <c r="D555" i="45"/>
  <c r="G555" i="45" s="1"/>
  <c r="F547" i="45" l="1"/>
  <c r="F548" i="45" s="1"/>
  <c r="D546" i="45" l="1"/>
  <c r="D547" i="45" s="1"/>
  <c r="D548" i="45" s="1"/>
  <c r="D597" i="45"/>
  <c r="D596" i="45"/>
  <c r="G546" i="45" l="1"/>
  <c r="D582" i="45"/>
  <c r="D581" i="45"/>
  <c r="D580" i="45"/>
  <c r="D567" i="45"/>
  <c r="G567" i="45" s="1"/>
  <c r="D566" i="45"/>
  <c r="G566" i="45" s="1"/>
  <c r="D562" i="45"/>
  <c r="D560" i="45"/>
  <c r="D554" i="45"/>
  <c r="G554" i="45" s="1"/>
  <c r="D553" i="45"/>
  <c r="G530" i="45"/>
  <c r="G516" i="45"/>
  <c r="G248" i="45"/>
  <c r="G246" i="45"/>
  <c r="G193" i="45"/>
  <c r="G189" i="45"/>
  <c r="G190" i="45"/>
  <c r="G191" i="45"/>
  <c r="G129" i="45"/>
  <c r="G98" i="45"/>
  <c r="G36" i="45"/>
  <c r="G547" i="45" l="1"/>
  <c r="G548" i="45" s="1"/>
  <c r="G553" i="45"/>
  <c r="G556" i="45" s="1"/>
  <c r="D556" i="45"/>
  <c r="G568" i="45"/>
  <c r="D583" i="45"/>
  <c r="D577" i="45"/>
  <c r="G577" i="45" s="1"/>
  <c r="D586" i="45"/>
  <c r="G586" i="45" s="1"/>
  <c r="D589" i="45"/>
  <c r="D561" i="45"/>
  <c r="D563" i="45" s="1"/>
  <c r="D568" i="45"/>
  <c r="D570" i="45"/>
  <c r="F568" i="45"/>
  <c r="G34" i="45"/>
  <c r="F34" i="45" l="1"/>
  <c r="G33" i="45"/>
  <c r="F33" i="45" s="1"/>
  <c r="G587" i="45"/>
  <c r="E547" i="45"/>
  <c r="G578" i="45"/>
  <c r="E568" i="45"/>
  <c r="E548" i="45"/>
  <c r="D587" i="45"/>
  <c r="D578" i="45"/>
  <c r="F587" i="45"/>
  <c r="G589" i="45"/>
  <c r="D590" i="45"/>
  <c r="F578" i="45"/>
  <c r="G570" i="45"/>
  <c r="D571" i="45"/>
  <c r="D572" i="45" s="1"/>
  <c r="E556" i="45"/>
  <c r="G571" i="45" l="1"/>
  <c r="G590" i="45"/>
  <c r="E578" i="45"/>
  <c r="E587" i="45"/>
  <c r="D591" i="45"/>
  <c r="G591" i="45" l="1"/>
  <c r="E591" i="45" s="1"/>
  <c r="E571" i="45"/>
  <c r="G572" i="45"/>
  <c r="E572" i="45" s="1"/>
  <c r="F12" i="16" l="1"/>
  <c r="F70" i="16"/>
  <c r="F11" i="16"/>
  <c r="F13" i="16"/>
  <c r="F15" i="16"/>
  <c r="F10" i="16"/>
  <c r="F14" i="16"/>
  <c r="F16" i="16"/>
  <c r="F18" i="16"/>
  <c r="F17" i="16"/>
  <c r="D21" i="16" l="1"/>
  <c r="G626" i="33" l="1"/>
  <c r="G582" i="33"/>
  <c r="G571" i="33"/>
  <c r="G572" i="33"/>
  <c r="G570" i="33"/>
  <c r="G575" i="33"/>
  <c r="G344" i="33"/>
  <c r="G343" i="33"/>
  <c r="G342" i="33"/>
  <c r="G341" i="33"/>
  <c r="G340" i="33"/>
  <c r="G339" i="33"/>
  <c r="G523" i="33" l="1"/>
  <c r="G525" i="33"/>
  <c r="G524" i="33"/>
  <c r="G526" i="33"/>
  <c r="G485" i="33"/>
  <c r="G388" i="33"/>
  <c r="G392" i="33"/>
  <c r="G391" i="33"/>
  <c r="G330" i="33"/>
  <c r="G333" i="33"/>
  <c r="G312" i="33"/>
  <c r="G313" i="33"/>
  <c r="G304" i="33" l="1"/>
  <c r="G306" i="33" s="1"/>
  <c r="G211" i="33" l="1"/>
  <c r="G213" i="33"/>
  <c r="G219" i="33"/>
  <c r="G148" i="33"/>
  <c r="G75" i="33"/>
  <c r="G77" i="33" s="1"/>
  <c r="G704" i="35"/>
  <c r="F704" i="35" l="1"/>
  <c r="F706" i="35" s="1"/>
  <c r="G706" i="35"/>
  <c r="G221" i="33"/>
  <c r="G224" i="33"/>
  <c r="G223" i="33"/>
  <c r="G217" i="33"/>
  <c r="G215" i="33"/>
  <c r="G151" i="33"/>
  <c r="G150" i="33"/>
  <c r="G149" i="33"/>
  <c r="G11" i="33"/>
  <c r="G18" i="33"/>
  <c r="G14" i="33"/>
  <c r="G21" i="33"/>
  <c r="G17" i="33"/>
  <c r="G13" i="33"/>
  <c r="G19" i="33"/>
  <c r="G15" i="33"/>
  <c r="G20" i="33"/>
  <c r="G16" i="33"/>
  <c r="G12" i="33"/>
  <c r="G1172" i="35"/>
  <c r="G1178" i="35"/>
  <c r="G291" i="33"/>
  <c r="G273" i="33"/>
  <c r="G275" i="33"/>
  <c r="G278" i="33"/>
  <c r="G284" i="33" s="1"/>
  <c r="G290" i="33"/>
  <c r="G292" i="33"/>
  <c r="G272" i="33"/>
  <c r="G274" i="33"/>
  <c r="G194" i="33"/>
  <c r="G196" i="33"/>
  <c r="G199" i="33"/>
  <c r="G203" i="33" s="1"/>
  <c r="G195" i="33"/>
  <c r="G210" i="33"/>
  <c r="G212" i="33"/>
  <c r="G214" i="33"/>
  <c r="G216" i="33"/>
  <c r="G218" i="33"/>
  <c r="G220" i="33"/>
  <c r="G222" i="33"/>
  <c r="G209" i="33"/>
  <c r="G129" i="33"/>
  <c r="G132" i="33"/>
  <c r="G140" i="33" s="1"/>
  <c r="G84" i="33"/>
  <c r="G82" i="33"/>
  <c r="G72" i="33"/>
  <c r="G83" i="33"/>
  <c r="G71" i="33"/>
  <c r="G1182" i="35"/>
  <c r="G1183" i="35" s="1"/>
  <c r="G1119" i="35"/>
  <c r="G1120" i="35"/>
  <c r="G1072" i="35"/>
  <c r="G1074" i="35"/>
  <c r="G1073" i="35"/>
  <c r="G1075" i="35"/>
  <c r="G1013" i="35"/>
  <c r="G1065" i="35"/>
  <c r="G1067" i="35" s="1"/>
  <c r="G1014" i="35"/>
  <c r="G1005" i="35"/>
  <c r="G1009" i="35"/>
  <c r="G1010" i="35"/>
  <c r="G1008" i="35"/>
  <c r="G1006" i="35"/>
  <c r="G1007" i="35"/>
  <c r="G930" i="35"/>
  <c r="G949" i="35"/>
  <c r="G947" i="35"/>
  <c r="G945" i="35"/>
  <c r="G943" i="35"/>
  <c r="G941" i="35"/>
  <c r="G939" i="35"/>
  <c r="G938" i="35"/>
  <c r="G948" i="35"/>
  <c r="G946" i="35"/>
  <c r="G944" i="35"/>
  <c r="G942" i="35"/>
  <c r="G940" i="35"/>
  <c r="G874" i="35"/>
  <c r="F874" i="35" s="1"/>
  <c r="G785" i="35"/>
  <c r="F785" i="35" s="1"/>
  <c r="G784" i="35"/>
  <c r="G1017" i="35" l="1"/>
  <c r="F930" i="35"/>
  <c r="F933" i="35" s="1"/>
  <c r="G933" i="35"/>
  <c r="F784" i="35"/>
  <c r="F787" i="35" s="1"/>
  <c r="G787" i="35"/>
  <c r="G951" i="35"/>
  <c r="E951" i="35" s="1"/>
  <c r="G23" i="33"/>
  <c r="E23" i="33" s="1"/>
  <c r="G226" i="33"/>
  <c r="E226" i="33" s="1"/>
  <c r="G659" i="35" l="1"/>
  <c r="F659" i="35" s="1"/>
  <c r="G560" i="35"/>
  <c r="G611" i="35"/>
  <c r="F611" i="35" l="1"/>
  <c r="F613" i="35" s="1"/>
  <c r="G613" i="35"/>
  <c r="F560" i="35"/>
  <c r="F561" i="35" s="1"/>
  <c r="G561" i="35"/>
  <c r="G512" i="35"/>
  <c r="G400" i="35"/>
  <c r="G393" i="35"/>
  <c r="F393" i="35" s="1"/>
  <c r="G401" i="35"/>
  <c r="G348" i="35"/>
  <c r="G347" i="35"/>
  <c r="G298" i="35"/>
  <c r="G300" i="35" s="1"/>
  <c r="G258" i="35"/>
  <c r="G259" i="35"/>
  <c r="G273" i="35"/>
  <c r="G275" i="35" s="1"/>
  <c r="G282" i="35"/>
  <c r="G281" i="35"/>
  <c r="G250" i="35"/>
  <c r="G252" i="35" s="1"/>
  <c r="G247" i="35"/>
  <c r="G223" i="35"/>
  <c r="G226" i="35"/>
  <c r="G232" i="35"/>
  <c r="G173" i="35"/>
  <c r="G182" i="35"/>
  <c r="G176" i="35"/>
  <c r="G129" i="35"/>
  <c r="G127" i="35"/>
  <c r="G128" i="35"/>
  <c r="G121" i="35"/>
  <c r="G120" i="35"/>
  <c r="G103" i="35"/>
  <c r="G99" i="35"/>
  <c r="G98" i="35"/>
  <c r="G104" i="35"/>
  <c r="G102" i="35"/>
  <c r="G100" i="35"/>
  <c r="G105" i="35"/>
  <c r="G101" i="35"/>
  <c r="F512" i="35" l="1"/>
  <c r="F514" i="35" s="1"/>
  <c r="G514" i="35"/>
  <c r="F468" i="35"/>
  <c r="G468" i="35"/>
  <c r="G107" i="35"/>
  <c r="E107" i="35" s="1"/>
  <c r="G33" i="35"/>
  <c r="G36" i="35"/>
  <c r="G35" i="35"/>
  <c r="G29" i="35"/>
  <c r="G30" i="35"/>
  <c r="G31" i="35"/>
  <c r="G32" i="35"/>
  <c r="G34" i="35"/>
  <c r="G82" i="35"/>
  <c r="G37" i="35"/>
  <c r="G87" i="35"/>
  <c r="G85" i="35"/>
  <c r="G86" i="35"/>
  <c r="G84" i="35"/>
  <c r="G83" i="35"/>
  <c r="G92" i="35"/>
  <c r="G90" i="35" l="1"/>
  <c r="E90" i="35" s="1"/>
  <c r="G38" i="35"/>
  <c r="E38" i="35" l="1"/>
  <c r="G21" i="35"/>
  <c r="G22" i="35"/>
  <c r="G12" i="35"/>
  <c r="G515" i="45" l="1"/>
  <c r="G526" i="45"/>
  <c r="G452" i="45" l="1"/>
  <c r="G453" i="45" s="1"/>
  <c r="E453" i="45" s="1"/>
  <c r="G517" i="45"/>
  <c r="G489" i="45"/>
  <c r="G529" i="45"/>
  <c r="G531" i="45" s="1"/>
  <c r="G484" i="45"/>
  <c r="G505" i="45"/>
  <c r="G499" i="45"/>
  <c r="G444" i="45"/>
  <c r="G445" i="45"/>
  <c r="G385" i="45"/>
  <c r="G386" i="45" s="1"/>
  <c r="G369" i="45"/>
  <c r="G226" i="45"/>
  <c r="G178" i="45"/>
  <c r="G182" i="45"/>
  <c r="G184" i="45"/>
  <c r="G186" i="45"/>
  <c r="G188" i="45"/>
  <c r="G177" i="45"/>
  <c r="G175" i="45"/>
  <c r="G167" i="45"/>
  <c r="G124" i="45"/>
  <c r="G125" i="45"/>
  <c r="G126" i="45"/>
  <c r="G127" i="45"/>
  <c r="G128" i="45"/>
  <c r="G77" i="45"/>
  <c r="G67" i="45"/>
  <c r="G69" i="45"/>
  <c r="G71" i="45"/>
  <c r="G73" i="45"/>
  <c r="G66" i="45"/>
  <c r="G89" i="45" l="1"/>
  <c r="G391" i="45"/>
  <c r="G399" i="45"/>
  <c r="G397" i="45"/>
  <c r="G395" i="45"/>
  <c r="G393" i="45"/>
  <c r="G400" i="45"/>
  <c r="G398" i="45"/>
  <c r="G396" i="45"/>
  <c r="G394" i="45"/>
  <c r="G392" i="45"/>
  <c r="E531" i="45"/>
  <c r="G91" i="45"/>
  <c r="G68" i="45"/>
  <c r="G88" i="45"/>
  <c r="G241" i="45"/>
  <c r="G245" i="45"/>
  <c r="G92" i="45"/>
  <c r="G242" i="45"/>
  <c r="G95" i="45"/>
  <c r="G93" i="45"/>
  <c r="G94" i="45"/>
  <c r="G90" i="45"/>
  <c r="G244" i="45"/>
  <c r="G243" i="45"/>
  <c r="G240" i="45"/>
  <c r="G123" i="45"/>
  <c r="G382" i="45"/>
  <c r="G274" i="45"/>
  <c r="G275" i="45" s="1"/>
  <c r="G185" i="45"/>
  <c r="G225" i="45"/>
  <c r="G231" i="45"/>
  <c r="G227" i="45"/>
  <c r="G230" i="45"/>
  <c r="G116" i="45"/>
  <c r="G181" i="45"/>
  <c r="G187" i="45"/>
  <c r="G183" i="45"/>
  <c r="G179" i="45"/>
  <c r="G180" i="45"/>
  <c r="G74" i="45"/>
  <c r="G78" i="45"/>
  <c r="G72" i="45"/>
  <c r="G70" i="45"/>
  <c r="G271" i="45" l="1"/>
  <c r="G130" i="45"/>
  <c r="E130" i="45" s="1"/>
  <c r="G247" i="45"/>
  <c r="G176" i="45"/>
  <c r="G192" i="45" s="1"/>
  <c r="G168" i="45"/>
  <c r="G169" i="45" s="1"/>
  <c r="E169" i="45" l="1"/>
  <c r="G170" i="45"/>
  <c r="E170" i="45" s="1"/>
  <c r="G272" i="45"/>
  <c r="E272" i="45" s="1"/>
  <c r="G194" i="45"/>
  <c r="E194" i="45" s="1"/>
  <c r="E192" i="45"/>
  <c r="G249" i="45"/>
  <c r="E249" i="45" s="1"/>
  <c r="E247" i="45"/>
  <c r="E517" i="45"/>
  <c r="G32" i="45" l="1"/>
  <c r="G30" i="45"/>
  <c r="G28" i="45"/>
  <c r="G26" i="45"/>
  <c r="G24" i="45"/>
  <c r="G20" i="45"/>
  <c r="G18" i="45"/>
  <c r="F18" i="45" s="1"/>
  <c r="G31" i="45"/>
  <c r="G29" i="45"/>
  <c r="G27" i="45"/>
  <c r="G25" i="45"/>
  <c r="G23" i="45"/>
  <c r="G21" i="45"/>
  <c r="G19" i="45"/>
  <c r="G17" i="45"/>
  <c r="G16" i="45" l="1"/>
  <c r="G35" i="45" s="1"/>
  <c r="G37" i="45" l="1"/>
  <c r="E37" i="45" s="1"/>
  <c r="E35" i="45"/>
  <c r="F196" i="33"/>
  <c r="D12" i="49" l="1"/>
  <c r="D13" i="49" s="1"/>
  <c r="F12" i="49"/>
  <c r="F13" i="49" s="1"/>
  <c r="D60" i="49"/>
  <c r="D61" i="49" s="1"/>
  <c r="F59" i="49"/>
  <c r="E59" i="49" l="1"/>
  <c r="E11" i="49"/>
  <c r="E12" i="49" s="1"/>
  <c r="E13" i="49" s="1"/>
  <c r="F60" i="49"/>
  <c r="F61" i="49" s="1"/>
  <c r="E60" i="49" l="1"/>
  <c r="E61" i="49" s="1"/>
  <c r="F224" i="33" l="1"/>
  <c r="F21" i="33" l="1"/>
  <c r="F1007" i="35" l="1"/>
  <c r="F120" i="35" l="1"/>
  <c r="F104" i="35"/>
  <c r="F127" i="45" l="1"/>
  <c r="F529" i="45" l="1"/>
  <c r="F531" i="45" s="1"/>
  <c r="F227" i="45" l="1"/>
  <c r="F187" i="45" l="1"/>
  <c r="F74" i="45" l="1"/>
  <c r="D34" i="49" l="1"/>
  <c r="F33" i="49"/>
  <c r="E33" i="49" l="1"/>
  <c r="F34" i="49"/>
  <c r="E34" i="49" l="1"/>
  <c r="F72" i="45" l="1"/>
  <c r="D17" i="46" l="1"/>
  <c r="E19" i="46"/>
  <c r="E20" i="46"/>
  <c r="E16" i="46"/>
  <c r="G233" i="35" l="1"/>
  <c r="D21" i="46"/>
  <c r="D22" i="46" s="1"/>
  <c r="E10" i="46"/>
  <c r="E17" i="46"/>
  <c r="F17" i="46"/>
  <c r="F11" i="46"/>
  <c r="D11" i="46" s="1"/>
  <c r="F21" i="46"/>
  <c r="F78" i="45" l="1"/>
  <c r="E11" i="46"/>
  <c r="E21" i="46"/>
  <c r="F22" i="46"/>
  <c r="E22" i="46" l="1"/>
  <c r="F1119" i="35" l="1"/>
  <c r="G1121" i="35" l="1"/>
  <c r="E1121" i="35" s="1"/>
  <c r="F1120" i="35"/>
  <c r="F1121" i="35" l="1"/>
  <c r="F1122" i="35" s="1"/>
  <c r="E1122" i="35"/>
  <c r="G1122" i="35"/>
  <c r="F526" i="45" l="1"/>
  <c r="F527" i="45" l="1"/>
  <c r="F532" i="45" s="1"/>
  <c r="F515" i="45"/>
  <c r="G527" i="45"/>
  <c r="G532" i="45" s="1"/>
  <c r="F517" i="45" l="1"/>
  <c r="G1184" i="35" l="1"/>
  <c r="E1184" i="35" s="1"/>
  <c r="F1182" i="35" l="1"/>
  <c r="F1183" i="35" l="1"/>
  <c r="F1184" i="35" l="1"/>
  <c r="E627" i="33" l="1"/>
  <c r="E576" i="33"/>
  <c r="E486" i="33"/>
  <c r="E334" i="33"/>
  <c r="E306" i="33"/>
  <c r="E307" i="33" s="1"/>
  <c r="E284" i="33"/>
  <c r="E203" i="33" l="1"/>
  <c r="E140" i="33"/>
  <c r="E77" i="33"/>
  <c r="E561" i="35" l="1"/>
  <c r="E562" i="35" s="1"/>
  <c r="E227" i="35" l="1"/>
  <c r="E177" i="35"/>
  <c r="G122" i="35"/>
  <c r="E122" i="35" s="1"/>
  <c r="F121" i="35" l="1"/>
  <c r="G123" i="35"/>
  <c r="E123" i="35" s="1"/>
  <c r="F122" i="35" l="1"/>
  <c r="F123" i="35" s="1"/>
  <c r="F385" i="45"/>
  <c r="F386" i="45" s="1"/>
  <c r="F382" i="45"/>
  <c r="E383" i="45"/>
  <c r="F383" i="45" l="1"/>
  <c r="F444" i="45"/>
  <c r="E386" i="45"/>
  <c r="G446" i="45"/>
  <c r="E446" i="45" s="1"/>
  <c r="F445" i="45"/>
  <c r="G383" i="45"/>
  <c r="G447" i="45" l="1"/>
  <c r="E447" i="45" s="1"/>
  <c r="F387" i="45"/>
  <c r="G387" i="45"/>
  <c r="E387" i="45" s="1"/>
  <c r="F446" i="45"/>
  <c r="F447" i="45" s="1"/>
  <c r="E232" i="45"/>
  <c r="F230" i="45"/>
  <c r="F231" i="45"/>
  <c r="F168" i="45" l="1"/>
  <c r="F232" i="45"/>
  <c r="G232" i="45"/>
  <c r="F167" i="45"/>
  <c r="F169" i="45" s="1"/>
  <c r="F170" i="45" s="1"/>
  <c r="G79" i="45"/>
  <c r="E79" i="45" s="1"/>
  <c r="F77" i="45"/>
  <c r="F79" i="45" l="1"/>
  <c r="F225" i="45" l="1"/>
  <c r="F274" i="33" l="1"/>
  <c r="F399" i="45"/>
  <c r="F398" i="45"/>
  <c r="E500" i="45" l="1"/>
  <c r="E501" i="45" s="1"/>
  <c r="G500" i="45" l="1"/>
  <c r="F499" i="45" l="1"/>
  <c r="F500" i="45" l="1"/>
  <c r="F501" i="45" s="1"/>
  <c r="G224" i="35"/>
  <c r="E224" i="35" s="1"/>
  <c r="G501" i="45"/>
  <c r="F223" i="35"/>
  <c r="F224" i="35" l="1"/>
  <c r="F1014" i="35"/>
  <c r="F1008" i="35"/>
  <c r="F1006" i="35"/>
  <c r="F1010" i="35"/>
  <c r="F1009" i="35" l="1"/>
  <c r="F1172" i="35" l="1"/>
  <c r="F1173" i="35" l="1"/>
  <c r="F1174" i="35" s="1"/>
  <c r="G1173" i="35"/>
  <c r="E1173" i="35" s="1"/>
  <c r="G1174" i="35" l="1"/>
  <c r="E1174" i="35"/>
  <c r="G485" i="45" l="1"/>
  <c r="E485" i="45" s="1"/>
  <c r="F484" i="45"/>
  <c r="F392" i="33"/>
  <c r="F485" i="45" l="1"/>
  <c r="F348" i="35"/>
  <c r="E527" i="45" l="1"/>
  <c r="E506" i="45"/>
  <c r="E490" i="45"/>
  <c r="F245" i="45"/>
  <c r="F244" i="45"/>
  <c r="F243" i="45"/>
  <c r="F242" i="45"/>
  <c r="F241" i="45"/>
  <c r="F240" i="45"/>
  <c r="E117" i="45"/>
  <c r="E118" i="45" s="1"/>
  <c r="F88" i="45"/>
  <c r="E532" i="45" l="1"/>
  <c r="G228" i="45"/>
  <c r="F175" i="45"/>
  <c r="G75" i="45"/>
  <c r="E75" i="45" s="1"/>
  <c r="G490" i="45"/>
  <c r="F128" i="45"/>
  <c r="E275" i="45"/>
  <c r="G401" i="45"/>
  <c r="E401" i="45" s="1"/>
  <c r="F182" i="45"/>
  <c r="F489" i="45"/>
  <c r="F226" i="45"/>
  <c r="F271" i="45"/>
  <c r="F272" i="45" s="1"/>
  <c r="F184" i="45"/>
  <c r="F178" i="45"/>
  <c r="F185" i="45"/>
  <c r="F179" i="45"/>
  <c r="F183" i="45"/>
  <c r="F186" i="45"/>
  <c r="F92" i="45"/>
  <c r="F90" i="45"/>
  <c r="F94" i="45"/>
  <c r="F124" i="45"/>
  <c r="F89" i="45"/>
  <c r="F91" i="45"/>
  <c r="F93" i="45"/>
  <c r="F95" i="45"/>
  <c r="F30" i="45"/>
  <c r="F26" i="45"/>
  <c r="F31" i="45"/>
  <c r="F27" i="45"/>
  <c r="F247" i="45"/>
  <c r="F249" i="45" s="1"/>
  <c r="F21" i="45"/>
  <c r="F23" i="45"/>
  <c r="F24" i="45"/>
  <c r="F25" i="45"/>
  <c r="F29" i="45"/>
  <c r="F125" i="45"/>
  <c r="F177" i="45"/>
  <c r="F181" i="45"/>
  <c r="F28" i="45"/>
  <c r="F32" i="45"/>
  <c r="F126" i="45"/>
  <c r="F176" i="45"/>
  <c r="F180" i="45"/>
  <c r="F188" i="45"/>
  <c r="F17" i="45"/>
  <c r="F19" i="45"/>
  <c r="F20" i="45"/>
  <c r="F66" i="45"/>
  <c r="F67" i="45"/>
  <c r="F68" i="45"/>
  <c r="F69" i="45"/>
  <c r="F70" i="45"/>
  <c r="F71" i="45"/>
  <c r="F73" i="45"/>
  <c r="F116" i="45"/>
  <c r="G117" i="45"/>
  <c r="F123" i="45"/>
  <c r="F16" i="45"/>
  <c r="F391" i="45"/>
  <c r="F393" i="45"/>
  <c r="F395" i="45"/>
  <c r="F397" i="45"/>
  <c r="F274" i="45"/>
  <c r="F275" i="45" s="1"/>
  <c r="F392" i="45"/>
  <c r="F394" i="45"/>
  <c r="F396" i="45"/>
  <c r="F400" i="45"/>
  <c r="F369" i="45"/>
  <c r="G370" i="45"/>
  <c r="E370" i="45" s="1"/>
  <c r="F505" i="45"/>
  <c r="G506" i="45"/>
  <c r="F452" i="45"/>
  <c r="F453" i="45" s="1"/>
  <c r="E228" i="45" l="1"/>
  <c r="G233" i="45"/>
  <c r="E233" i="45" s="1"/>
  <c r="F35" i="45"/>
  <c r="F37" i="45" s="1"/>
  <c r="F117" i="45"/>
  <c r="F118" i="45" s="1"/>
  <c r="F192" i="45"/>
  <c r="F194" i="45" s="1"/>
  <c r="F228" i="45"/>
  <c r="F233" i="45" s="1"/>
  <c r="F75" i="45"/>
  <c r="F490" i="45"/>
  <c r="F370" i="45"/>
  <c r="F506" i="45"/>
  <c r="G276" i="45"/>
  <c r="E276" i="45" s="1"/>
  <c r="G80" i="45"/>
  <c r="E80" i="45" s="1"/>
  <c r="F401" i="45"/>
  <c r="F130" i="45"/>
  <c r="G118" i="45"/>
  <c r="F276" i="45" l="1"/>
  <c r="F80" i="45"/>
  <c r="F221" i="33" l="1"/>
  <c r="G627" i="33"/>
  <c r="G628" i="33" s="1"/>
  <c r="E628" i="33" s="1"/>
  <c r="F626" i="33" l="1"/>
  <c r="F627" i="33" l="1"/>
  <c r="F628" i="33" s="1"/>
  <c r="F571" i="33" l="1"/>
  <c r="F572" i="33" l="1"/>
  <c r="F570" i="33"/>
  <c r="G573" i="33"/>
  <c r="E573" i="33" s="1"/>
  <c r="F524" i="33"/>
  <c r="F573" i="33" l="1"/>
  <c r="E1017" i="35" l="1"/>
  <c r="F1013" i="35"/>
  <c r="F1017" i="35" s="1"/>
  <c r="E1067" i="35" l="1"/>
  <c r="F1065" i="35"/>
  <c r="F1067" i="35" s="1"/>
  <c r="F1068" i="35" l="1"/>
  <c r="G1068" i="35"/>
  <c r="E1068" i="35" s="1"/>
  <c r="F1005" i="35"/>
  <c r="G1011" i="35"/>
  <c r="G1018" i="35" l="1"/>
  <c r="E1018" i="35" s="1"/>
  <c r="E1011" i="35"/>
  <c r="F1011" i="35"/>
  <c r="F1018" i="35" s="1"/>
  <c r="F400" i="35" l="1"/>
  <c r="F401" i="35" l="1"/>
  <c r="G402" i="35"/>
  <c r="E402" i="35" s="1"/>
  <c r="F402" i="35" l="1"/>
  <c r="G486" i="33" l="1"/>
  <c r="G487" i="33" s="1"/>
  <c r="E487" i="33" s="1"/>
  <c r="G307" i="33" l="1"/>
  <c r="G576" i="33"/>
  <c r="G577" i="33" s="1"/>
  <c r="E577" i="33" s="1"/>
  <c r="G393" i="33"/>
  <c r="E393" i="33" s="1"/>
  <c r="G334" i="33"/>
  <c r="F199" i="33"/>
  <c r="F203" i="33" s="1"/>
  <c r="F75" i="33"/>
  <c r="F77" i="33" s="1"/>
  <c r="F391" i="33"/>
  <c r="F575" i="33"/>
  <c r="F485" i="33"/>
  <c r="F333" i="33"/>
  <c r="F304" i="33"/>
  <c r="F306" i="33" s="1"/>
  <c r="F278" i="33"/>
  <c r="F284" i="33" s="1"/>
  <c r="F132" i="33"/>
  <c r="F140" i="33" s="1"/>
  <c r="F307" i="33" l="1"/>
  <c r="F486" i="33"/>
  <c r="F487" i="33" s="1"/>
  <c r="F393" i="33"/>
  <c r="F576" i="33"/>
  <c r="F577" i="33" s="1"/>
  <c r="F334" i="33"/>
  <c r="E933" i="35" l="1"/>
  <c r="E934" i="35" s="1"/>
  <c r="G934" i="35"/>
  <c r="E875" i="35"/>
  <c r="E876" i="35" s="1"/>
  <c r="G875" i="35"/>
  <c r="G876" i="35" s="1"/>
  <c r="E832" i="35"/>
  <c r="G832" i="35"/>
  <c r="E787" i="35"/>
  <c r="E706" i="35"/>
  <c r="E707" i="35" s="1"/>
  <c r="G707" i="35"/>
  <c r="E660" i="35"/>
  <c r="E661" i="35" s="1"/>
  <c r="E613" i="35"/>
  <c r="E614" i="35" s="1"/>
  <c r="G614" i="35"/>
  <c r="G562" i="35"/>
  <c r="E514" i="35"/>
  <c r="E515" i="35" s="1"/>
  <c r="G394" i="35"/>
  <c r="E394" i="35" s="1"/>
  <c r="G349" i="35"/>
  <c r="E349" i="35" s="1"/>
  <c r="E300" i="35"/>
  <c r="E275" i="35"/>
  <c r="G227" i="35"/>
  <c r="G228" i="35" l="1"/>
  <c r="E228" i="35" s="1"/>
  <c r="E468" i="35"/>
  <c r="G276" i="35"/>
  <c r="E276" i="35" s="1"/>
  <c r="G350" i="35"/>
  <c r="E350" i="35" s="1"/>
  <c r="G395" i="35"/>
  <c r="E395" i="35" s="1"/>
  <c r="G301" i="35"/>
  <c r="E301" i="35" s="1"/>
  <c r="E252" i="35"/>
  <c r="G788" i="35"/>
  <c r="F250" i="35"/>
  <c r="F252" i="35" s="1"/>
  <c r="G177" i="35"/>
  <c r="F347" i="35"/>
  <c r="G660" i="35"/>
  <c r="G661" i="35" s="1"/>
  <c r="F92" i="35"/>
  <c r="G515" i="35"/>
  <c r="F298" i="35"/>
  <c r="F300" i="35" s="1"/>
  <c r="F273" i="35"/>
  <c r="F275" i="35" s="1"/>
  <c r="F226" i="35"/>
  <c r="F176" i="35"/>
  <c r="G469" i="35" l="1"/>
  <c r="E469" i="35" s="1"/>
  <c r="F276" i="35"/>
  <c r="F562" i="35"/>
  <c r="F614" i="35"/>
  <c r="F227" i="35"/>
  <c r="F301" i="35"/>
  <c r="F707" i="35"/>
  <c r="F660" i="35"/>
  <c r="F661" i="35" s="1"/>
  <c r="F832" i="35"/>
  <c r="F934" i="35"/>
  <c r="F177" i="35"/>
  <c r="F394" i="35"/>
  <c r="F395" i="35" s="1"/>
  <c r="F515" i="35"/>
  <c r="F875" i="35"/>
  <c r="F876" i="35" s="1"/>
  <c r="F349" i="35"/>
  <c r="E788" i="35"/>
  <c r="F788" i="35"/>
  <c r="F350" i="35" l="1"/>
  <c r="F228" i="35"/>
  <c r="F469" i="35"/>
  <c r="E174" i="35"/>
  <c r="F173" i="35" l="1"/>
  <c r="G174" i="35"/>
  <c r="G178" i="35" s="1"/>
  <c r="E178" i="35" s="1"/>
  <c r="F174" i="35" l="1"/>
  <c r="F178" i="35" s="1"/>
  <c r="G183" i="35"/>
  <c r="E183" i="35" s="1"/>
  <c r="F182" i="35" l="1"/>
  <c r="F183" i="35" l="1"/>
  <c r="E1179" i="35" l="1"/>
  <c r="G1179" i="35" l="1"/>
  <c r="F1178" i="35"/>
  <c r="F1179" i="35" l="1"/>
  <c r="E583" i="33" l="1"/>
  <c r="F582" i="33" l="1"/>
  <c r="G583" i="33"/>
  <c r="F583" i="33" l="1"/>
  <c r="G331" i="33"/>
  <c r="E331" i="33" s="1"/>
  <c r="F273" i="33"/>
  <c r="F72" i="33"/>
  <c r="G335" i="33" l="1"/>
  <c r="E335" i="33" s="1"/>
  <c r="G73" i="33"/>
  <c r="E73" i="33" s="1"/>
  <c r="F330" i="33"/>
  <c r="F275" i="33"/>
  <c r="F71" i="33"/>
  <c r="F73" i="33" l="1"/>
  <c r="F78" i="33" s="1"/>
  <c r="F331" i="33"/>
  <c r="F335" i="33" s="1"/>
  <c r="G78" i="33"/>
  <c r="E78" i="33" s="1"/>
  <c r="F946" i="35" l="1"/>
  <c r="F945" i="35"/>
  <c r="F944" i="35"/>
  <c r="F943" i="35"/>
  <c r="F942" i="35"/>
  <c r="F941" i="35"/>
  <c r="F940" i="35"/>
  <c r="F259" i="35"/>
  <c r="F258" i="35"/>
  <c r="F233" i="35"/>
  <c r="F232" i="35"/>
  <c r="F101" i="35"/>
  <c r="F105" i="35" l="1"/>
  <c r="F103" i="35"/>
  <c r="F939" i="35"/>
  <c r="F947" i="35"/>
  <c r="F949" i="35"/>
  <c r="F948" i="35"/>
  <c r="F282" i="35"/>
  <c r="F1072" i="35"/>
  <c r="F1074" i="35"/>
  <c r="F1073" i="35"/>
  <c r="F1075" i="35"/>
  <c r="F234" i="35"/>
  <c r="F260" i="35"/>
  <c r="F83" i="35"/>
  <c r="F84" i="35"/>
  <c r="F85" i="35"/>
  <c r="F86" i="35"/>
  <c r="F128" i="35"/>
  <c r="F36" i="35"/>
  <c r="F98" i="35"/>
  <c r="F100" i="35"/>
  <c r="F102" i="35"/>
  <c r="G283" i="35"/>
  <c r="E283" i="35" s="1"/>
  <c r="F281" i="35"/>
  <c r="G1076" i="35"/>
  <c r="E1076" i="35" s="1"/>
  <c r="F29" i="35"/>
  <c r="F82" i="35"/>
  <c r="F87" i="35"/>
  <c r="F127" i="35"/>
  <c r="F129" i="35"/>
  <c r="G234" i="35"/>
  <c r="E234" i="35" s="1"/>
  <c r="F99" i="35"/>
  <c r="G248" i="35"/>
  <c r="E248" i="35" s="1"/>
  <c r="F247" i="35"/>
  <c r="G260" i="35"/>
  <c r="E260" i="35" s="1"/>
  <c r="F37" i="35"/>
  <c r="F35" i="35"/>
  <c r="F34" i="35"/>
  <c r="F33" i="35"/>
  <c r="F32" i="35"/>
  <c r="F31" i="35"/>
  <c r="F30" i="35"/>
  <c r="G130" i="35"/>
  <c r="E130" i="35" s="1"/>
  <c r="F107" i="35" l="1"/>
  <c r="F90" i="35"/>
  <c r="F38" i="35"/>
  <c r="F248" i="35"/>
  <c r="G93" i="35"/>
  <c r="E93" i="35" s="1"/>
  <c r="F283" i="35"/>
  <c r="F130" i="35"/>
  <c r="F93" i="35" l="1"/>
  <c r="F22" i="35" l="1"/>
  <c r="F21" i="35"/>
  <c r="F12" i="35"/>
  <c r="F23" i="35" l="1"/>
  <c r="G23" i="35"/>
  <c r="E23" i="35" s="1"/>
  <c r="G13" i="35"/>
  <c r="E13" i="35" s="1"/>
  <c r="F24" i="35" l="1"/>
  <c r="G24" i="35"/>
  <c r="E24" i="35" s="1"/>
  <c r="F1076" i="35"/>
  <c r="F13" i="35" l="1"/>
  <c r="F526" i="33" l="1"/>
  <c r="E389" i="33"/>
  <c r="F342" i="33" l="1"/>
  <c r="F343" i="33"/>
  <c r="G345" i="33"/>
  <c r="E345" i="33" s="1"/>
  <c r="F341" i="33"/>
  <c r="G527" i="33"/>
  <c r="E527" i="33" s="1"/>
  <c r="G389" i="33"/>
  <c r="G394" i="33" s="1"/>
  <c r="E394" i="33" s="1"/>
  <c r="F525" i="33"/>
  <c r="F388" i="33"/>
  <c r="F523" i="33"/>
  <c r="F339" i="33"/>
  <c r="F344" i="33"/>
  <c r="F340" i="33"/>
  <c r="F389" i="33" l="1"/>
  <c r="F394" i="33" s="1"/>
  <c r="F527" i="33"/>
  <c r="F345" i="33"/>
  <c r="F312" i="33" l="1"/>
  <c r="F313" i="33"/>
  <c r="G314" i="33"/>
  <c r="F129" i="33"/>
  <c r="E130" i="33"/>
  <c r="E314" i="33" l="1"/>
  <c r="G197" i="33"/>
  <c r="E197" i="33" s="1"/>
  <c r="G152" i="33"/>
  <c r="E152" i="33" s="1"/>
  <c r="G293" i="33"/>
  <c r="E293" i="33" s="1"/>
  <c r="G85" i="33"/>
  <c r="G276" i="33"/>
  <c r="E276" i="33" s="1"/>
  <c r="F272" i="33"/>
  <c r="F151" i="33"/>
  <c r="F82" i="33"/>
  <c r="F292" i="33"/>
  <c r="F84" i="33"/>
  <c r="F290" i="33"/>
  <c r="F291" i="33"/>
  <c r="F148" i="33"/>
  <c r="F149" i="33"/>
  <c r="F195" i="33"/>
  <c r="F194" i="33"/>
  <c r="F150" i="33"/>
  <c r="F130" i="33"/>
  <c r="G130" i="33"/>
  <c r="F83" i="33"/>
  <c r="E85" i="33" l="1"/>
  <c r="F197" i="33"/>
  <c r="F204" i="33" s="1"/>
  <c r="G285" i="33"/>
  <c r="E285" i="33" s="1"/>
  <c r="G204" i="33"/>
  <c r="E204" i="33" s="1"/>
  <c r="G141" i="33"/>
  <c r="E141" i="33" s="1"/>
  <c r="F141" i="33"/>
  <c r="F276" i="33"/>
  <c r="F285" i="33" s="1"/>
  <c r="F293" i="33"/>
  <c r="F152" i="33"/>
  <c r="F85" i="33"/>
  <c r="F211" i="33" l="1"/>
  <c r="F209" i="33" l="1"/>
  <c r="F210" i="33"/>
  <c r="F212" i="33"/>
  <c r="F214" i="33"/>
  <c r="F223" i="33"/>
  <c r="F216" i="33"/>
  <c r="F222" i="33"/>
  <c r="F213" i="33"/>
  <c r="F215" i="33"/>
  <c r="F217" i="33"/>
  <c r="F218" i="33"/>
  <c r="F219" i="33"/>
  <c r="F220" i="33"/>
  <c r="F226" i="33" l="1"/>
  <c r="F11" i="33" l="1"/>
  <c r="F17" i="33"/>
  <c r="F20" i="33"/>
  <c r="F13" i="33"/>
  <c r="F19" i="33"/>
  <c r="F16" i="33"/>
  <c r="F14" i="33"/>
  <c r="F12" i="33"/>
  <c r="F15" i="33"/>
  <c r="F18" i="33"/>
  <c r="F23" i="33" l="1"/>
  <c r="F314" i="33"/>
  <c r="D71" i="16" l="1"/>
  <c r="F19" i="16"/>
  <c r="D19" i="16" s="1"/>
  <c r="E12" i="16"/>
  <c r="E16" i="16"/>
  <c r="E13" i="16"/>
  <c r="E15" i="16"/>
  <c r="E17" i="16"/>
  <c r="E70" i="16"/>
  <c r="E10" i="16"/>
  <c r="E11" i="16"/>
  <c r="E14" i="16"/>
  <c r="E18" i="16"/>
  <c r="F21" i="16" l="1"/>
  <c r="D72" i="16"/>
  <c r="E19" i="16"/>
  <c r="E21" i="16" l="1"/>
  <c r="E72" i="16"/>
  <c r="G253" i="35" l="1"/>
  <c r="E253" i="35" s="1"/>
  <c r="F253" i="35"/>
  <c r="F938" i="35" l="1"/>
  <c r="F951" i="35" s="1"/>
  <c r="G96" i="45" l="1"/>
  <c r="F96" i="45" s="1"/>
  <c r="G97" i="45" l="1"/>
  <c r="E97" i="45" s="1"/>
  <c r="F97" i="45"/>
  <c r="F99" i="45" l="1"/>
  <c r="G99" i="45"/>
  <c r="E99" i="45" s="1"/>
  <c r="D557" i="45"/>
  <c r="G557" i="45" s="1"/>
  <c r="G558" i="45" l="1"/>
  <c r="D558" i="45"/>
  <c r="E558" i="45" l="1"/>
</calcChain>
</file>

<file path=xl/sharedStrings.xml><?xml version="1.0" encoding="utf-8"?>
<sst xmlns="http://schemas.openxmlformats.org/spreadsheetml/2006/main" count="2817" uniqueCount="340">
  <si>
    <t>Средняя длительность пребывания  (дни)</t>
  </si>
  <si>
    <t>Занятость койки (дни)</t>
  </si>
  <si>
    <t>Кол-во коек (ОМС)</t>
  </si>
  <si>
    <t>( профиль коек)</t>
  </si>
  <si>
    <t>Круглосуточный стационар</t>
  </si>
  <si>
    <t>Итого по круглосуточному стационару</t>
  </si>
  <si>
    <t>Поликлиника</t>
  </si>
  <si>
    <t>Дневные стационары всех типов</t>
  </si>
  <si>
    <t>отоларингологические</t>
  </si>
  <si>
    <t>Итого по СДП</t>
  </si>
  <si>
    <t>Всего по ЛПУ</t>
  </si>
  <si>
    <t>хирургические</t>
  </si>
  <si>
    <t>урологические</t>
  </si>
  <si>
    <t>проктологические</t>
  </si>
  <si>
    <t>пульмонологические</t>
  </si>
  <si>
    <t>токсикологические</t>
  </si>
  <si>
    <t>Холтеровское мониторирование</t>
  </si>
  <si>
    <t>Исследование гормонов</t>
  </si>
  <si>
    <t>УЗИ диагностика (доплерография)</t>
  </si>
  <si>
    <t>Компьютерная томография</t>
  </si>
  <si>
    <t>Дневной стационар при поликлинике</t>
  </si>
  <si>
    <t>терапевтические</t>
  </si>
  <si>
    <t>кардиологические</t>
  </si>
  <si>
    <t>гинекологические</t>
  </si>
  <si>
    <t>патологии беременности</t>
  </si>
  <si>
    <t>аллергологические</t>
  </si>
  <si>
    <t>педиатрические</t>
  </si>
  <si>
    <t>инфекционные</t>
  </si>
  <si>
    <t>для беременных и рожениц</t>
  </si>
  <si>
    <t>Цитологические исследования</t>
  </si>
  <si>
    <t>Компьютерная томография с внутривенным усилением</t>
  </si>
  <si>
    <t>сосудистой хирургии</t>
  </si>
  <si>
    <t>МРТ</t>
  </si>
  <si>
    <t>Флюорография</t>
  </si>
  <si>
    <t>гастроэнтерологические</t>
  </si>
  <si>
    <t>эндокринологические</t>
  </si>
  <si>
    <t xml:space="preserve">кардиологические </t>
  </si>
  <si>
    <t xml:space="preserve">терапевтические </t>
  </si>
  <si>
    <t xml:space="preserve">пульмонологические </t>
  </si>
  <si>
    <t xml:space="preserve">неврологические </t>
  </si>
  <si>
    <t xml:space="preserve">ортопедические </t>
  </si>
  <si>
    <t xml:space="preserve">урологические </t>
  </si>
  <si>
    <t xml:space="preserve">педиатрические </t>
  </si>
  <si>
    <t xml:space="preserve">нефрологические </t>
  </si>
  <si>
    <t>ревматологические</t>
  </si>
  <si>
    <t>офтальмологические</t>
  </si>
  <si>
    <t>хирургические гнойные</t>
  </si>
  <si>
    <t xml:space="preserve">эндокринологические </t>
  </si>
  <si>
    <t xml:space="preserve">нейрохирургические </t>
  </si>
  <si>
    <t xml:space="preserve">для беременных и рожениц </t>
  </si>
  <si>
    <t xml:space="preserve">патологии беременности </t>
  </si>
  <si>
    <t xml:space="preserve">гинекологические </t>
  </si>
  <si>
    <t>Рентгенография</t>
  </si>
  <si>
    <t>ЭКГ</t>
  </si>
  <si>
    <t>Спирография</t>
  </si>
  <si>
    <t>ИФА-диагностика</t>
  </si>
  <si>
    <t>Реоэнцефалография</t>
  </si>
  <si>
    <t>неврологические</t>
  </si>
  <si>
    <t>травматологические</t>
  </si>
  <si>
    <t>гематологические</t>
  </si>
  <si>
    <t>торакальной хирургии</t>
  </si>
  <si>
    <t>кардиохирургические</t>
  </si>
  <si>
    <t>ортопедические</t>
  </si>
  <si>
    <t>нефрологические</t>
  </si>
  <si>
    <t>Компьютерная аудиометрия</t>
  </si>
  <si>
    <t>нейрохирургические</t>
  </si>
  <si>
    <t>ожоговые</t>
  </si>
  <si>
    <t>МРТ с контрастированием</t>
  </si>
  <si>
    <t>детская кардиология</t>
  </si>
  <si>
    <t>аллергология-иммунология</t>
  </si>
  <si>
    <t>онкогематология</t>
  </si>
  <si>
    <t>радиологические</t>
  </si>
  <si>
    <t xml:space="preserve">хирургические </t>
  </si>
  <si>
    <t>дерматологические</t>
  </si>
  <si>
    <t xml:space="preserve">Дневной стационар при поликлинике </t>
  </si>
  <si>
    <t>Определение онкомаркеров аппаратом эксперт-класса</t>
  </si>
  <si>
    <t>8. КГБОУ ДПО "ИПКСЗ" МЗХК</t>
  </si>
  <si>
    <t>2. КГБУЗ "Краевая клиническая больница № 2" МЗХК</t>
  </si>
  <si>
    <t>1. КГБУЗ "Краевая клиническая больница № 1" им. проф. С.И. Сергеева МЗХК</t>
  </si>
  <si>
    <t>3. КГБУЗ "Перинатальный центр" МЗ ХК</t>
  </si>
  <si>
    <t>5. КГБУЗ "Краевой клинический центр онкологии" МЗХК</t>
  </si>
  <si>
    <t>7. КГБУЗ "Клинический центр восстановительной медицины и реабилитации" МЗХК</t>
  </si>
  <si>
    <t>11.  ФГКУ "301 Военный клинический госпиталь" Минобороны РФ</t>
  </si>
  <si>
    <t>14. Хабаровский филиал ФГБУ РАМН "Дальневосточный научный центр физиологии и патологии дыхания" Сибирского отделения РАМН - НИИ охраны материнства и детства</t>
  </si>
  <si>
    <t>4. КГБУЗ "Детская городская клиническая больница имени В.М.Истомина" МЗХК</t>
  </si>
  <si>
    <t>1. КГБУЗ "Городская больница № 2" МЗХК</t>
  </si>
  <si>
    <t>2. КГБУЗ "Городская больница № 3" МЗХК</t>
  </si>
  <si>
    <t>3. КГБУЗ "Городская больница № 4" МЗХК</t>
  </si>
  <si>
    <t>4. КГБУЗ "Городская больница № 7" МЗХК</t>
  </si>
  <si>
    <t xml:space="preserve">7. КГБУЗ "Детская городская больница" МЗХК </t>
  </si>
  <si>
    <t>Скорая медицинская помощь (вызовы)</t>
  </si>
  <si>
    <t>2. КГБУЗ "Городская клиническая больница № 10" МЗХК</t>
  </si>
  <si>
    <t>3. КГБУЗ "Городская клиническая больница № 11" МЗХК</t>
  </si>
  <si>
    <t xml:space="preserve"> 5. КГБУЗ "Родильный дом № 3" МЗХК</t>
  </si>
  <si>
    <t>патологии новорожденных  и недоношенных детей</t>
  </si>
  <si>
    <t xml:space="preserve">офтальмологические </t>
  </si>
  <si>
    <t xml:space="preserve">ожоговые </t>
  </si>
  <si>
    <t>челюстно-лицевой хирургии</t>
  </si>
  <si>
    <t xml:space="preserve">6. КГБУЗ "Онкологический диспансер" МЗХК (г. Комсомольск-на-Амуре) </t>
  </si>
  <si>
    <t>онкологические абдоминальные</t>
  </si>
  <si>
    <t>онкологические</t>
  </si>
  <si>
    <t xml:space="preserve">гастроэнтерологические </t>
  </si>
  <si>
    <t>патологии новорожденных и недоношенных детей</t>
  </si>
  <si>
    <t>хирургические для детей</t>
  </si>
  <si>
    <t>онкогинекологические</t>
  </si>
  <si>
    <t>онкоурологические</t>
  </si>
  <si>
    <t>онкологические торакальные</t>
  </si>
  <si>
    <t>онкологические (химиотерапевтические)</t>
  </si>
  <si>
    <t>15.  Хабаровский филиал ФГБУ "НКЦ оториноларингологии ФМБА"</t>
  </si>
  <si>
    <t>кардиологические для больных с острым инфарктом миокарда</t>
  </si>
  <si>
    <t>Итого по дневным стационарам всех типов</t>
  </si>
  <si>
    <t xml:space="preserve">Итого по дневным стационарам всех типов </t>
  </si>
  <si>
    <t>1. Посещения с профилактической целью-всего</t>
  </si>
  <si>
    <t>2. Обращения по поводу заболевания</t>
  </si>
  <si>
    <t>3. Посещения в связи с оказанием неотложной помощи</t>
  </si>
  <si>
    <t>1. Посещения с профилактической целью</t>
  </si>
  <si>
    <t>ИССЛЕДОВАНИЯ:</t>
  </si>
  <si>
    <t>МРТ с контрастным исследованием</t>
  </si>
  <si>
    <t>6. КГБУЗ "Родильный дом № 1" МЗХК</t>
  </si>
  <si>
    <t>7. КГБУЗ "Родильный дом № 2" МЗХК</t>
  </si>
  <si>
    <t>8. КГБУЗ "Родильный дом № 4" МЗХК</t>
  </si>
  <si>
    <t>9. КГБУЗ "Городская клиническая поликлиника № 3" МЗХК</t>
  </si>
  <si>
    <t>10. КГБУЗ "Городская поликлиника № 5" МЗХК</t>
  </si>
  <si>
    <t>11. КГБУЗ "Клинико-диагностический центр" МЗХК</t>
  </si>
  <si>
    <t>12. КГБУЗ "Городская поликлиника № 7" МЗХК</t>
  </si>
  <si>
    <t>13. КГБУЗ "Городская поликлиника № 8" МЗХК</t>
  </si>
  <si>
    <t>14. КГБУЗ "Городская поликлиника № 11" МЗХК</t>
  </si>
  <si>
    <t>15. КГБУЗ "Городская поликлиника № 15" МЗХК</t>
  </si>
  <si>
    <t xml:space="preserve"> 16. КГБУЗ "Городская поликлиника № 16" МЗХК</t>
  </si>
  <si>
    <t>17. КГБУЗ "Стоматологическая поликлиника № 18" МЗХК</t>
  </si>
  <si>
    <t>18. КГБУЗ "Стоматологическая поликлиника № 19" МЗХК</t>
  </si>
  <si>
    <t>АПП по самостоятельным тарифам</t>
  </si>
  <si>
    <t>4. КГБУЗ "Детская краевая клиническая больница" имени А.К. Пиотровича МЗХК</t>
  </si>
  <si>
    <t xml:space="preserve">отоларингологические  </t>
  </si>
  <si>
    <t>медицинская реабилитация</t>
  </si>
  <si>
    <t>1. КГБУЗ "Советско-Гаванская районная больница" МЗХК</t>
  </si>
  <si>
    <t>Стационар дневного пребывания</t>
  </si>
  <si>
    <t>терапевтические (педиатрические)</t>
  </si>
  <si>
    <t>Итого по ДС</t>
  </si>
  <si>
    <t>16. Компания "Б.Браун Авитум Руссланд"</t>
  </si>
  <si>
    <t>Всего посещений</t>
  </si>
  <si>
    <t>2. ИП Сазонова</t>
  </si>
  <si>
    <t>Полное офтальмологическое диагностическое обследование</t>
  </si>
  <si>
    <t>5. КГБУЗ "Детская городская клиническая больница № 9" МЗХК</t>
  </si>
  <si>
    <t>Перитонеальный диализ, сеанс лечения</t>
  </si>
  <si>
    <t xml:space="preserve">Экстракорпоральное оплодотворение </t>
  </si>
  <si>
    <t>9. КГБУЗ "Стоматологическая поликлиника "Регион" МЗХК</t>
  </si>
  <si>
    <t>в т.ч. стоматология (УЕТ)</t>
  </si>
  <si>
    <t>ИТОГО по поликлинике (посещений)</t>
  </si>
  <si>
    <t>Всего посещений (по самостоятельным тарифам)</t>
  </si>
  <si>
    <t>Поликлиника (по самостоятельным тарифам)</t>
  </si>
  <si>
    <t>19. КГБУЗ "Стоматологическая поликлиника № 25 "Ден-Тал-Из" МЗХК</t>
  </si>
  <si>
    <t>20. КГБУЗ "Детская городская  поликлиника № 1" МЗХК</t>
  </si>
  <si>
    <t>21. КГБУЗ "Детская городская клиническая поликлиника № 3" МЗХК</t>
  </si>
  <si>
    <t>22. КГБУЗ "Детская городская поликлиника № 17" МЗХК</t>
  </si>
  <si>
    <t>23. КГБУЗ "Детская стоматологическая поликлиника № 22" МЗХК</t>
  </si>
  <si>
    <t>24. КГБУЗ "Детская городская поликлиника № 24" МЗХК</t>
  </si>
  <si>
    <t>25. НУЗ "Дорожная клиническая больница на ст.Хабаровск-1 ОАО "Российские железные дороги"</t>
  </si>
  <si>
    <t>УЗИ-диагностика</t>
  </si>
  <si>
    <t>Электроэнцефалография (ЭЭГ)</t>
  </si>
  <si>
    <t xml:space="preserve">Компьютерная томография с внутривенным усилением </t>
  </si>
  <si>
    <t>ПЦР-диагностика (Realtime)</t>
  </si>
  <si>
    <t>Суточноемониторирование артериального давления (СМАД)</t>
  </si>
  <si>
    <t xml:space="preserve"> Всего по ЛПУ</t>
  </si>
  <si>
    <t>Гемодиализ интермитирующий низкопоточный, сеанс лечения</t>
  </si>
  <si>
    <t>Гемодиализ интермитирующий высокопоточный, сеанс лечения</t>
  </si>
  <si>
    <t>СМП по подушевому нормативу</t>
  </si>
  <si>
    <t>Вызов СМП</t>
  </si>
  <si>
    <t>СМП по самостоятельным тарифам</t>
  </si>
  <si>
    <t>Вызов СМП с применением тромболитической терапии</t>
  </si>
  <si>
    <t>Вызов СМП (МТР)</t>
  </si>
  <si>
    <t>Скорая медицинская помощь (итого)</t>
  </si>
  <si>
    <t>17. КГБУЗ "Краевой кожно-венерологический диспансер" МЗХК</t>
  </si>
  <si>
    <t>18. КГКУЗ "Центр по профилактике и борьбе со СПИД и инфекционными заболеваниями" МЗХК</t>
  </si>
  <si>
    <t>Наименование МО</t>
  </si>
  <si>
    <t>16. КГБУЗ "Станция скорой медицинской помощи г. Комсомольска-на-Амуре" МЗХК</t>
  </si>
  <si>
    <t>10. Хабаровский филиал ФГАУ "МНТК "Микрохирургия глаза" им.акад.С.Н.Федорова МЗ РФ</t>
  </si>
  <si>
    <t>12.  ФГБУ "Федеральный центр сердечно-сосудистой хирургии" МЗ РФ (г. Хабаровск)</t>
  </si>
  <si>
    <t>1. КГБУЗ "Городская больница № 2" им. Д.Н.Матвеева  МЗХК</t>
  </si>
  <si>
    <t>койки сестринского ухода</t>
  </si>
  <si>
    <t xml:space="preserve">Поликлиника </t>
  </si>
  <si>
    <t>психоневрологические</t>
  </si>
  <si>
    <t>Гемодиафильтрация</t>
  </si>
  <si>
    <t>8. КГБУЗ "Территориальный консультативно-диагностический центр" МЗ ХК</t>
  </si>
  <si>
    <t xml:space="preserve">9. КГБУЗ "Городская поликлиника № 9" МЗХК </t>
  </si>
  <si>
    <t>10. КГБУЗ "Стоматологическая поликлиника № 1" МЗХК</t>
  </si>
  <si>
    <t xml:space="preserve">11. КГБУЗ "Стоматологическая поликлиника № 2" МЗХК </t>
  </si>
  <si>
    <t xml:space="preserve">12. КГБУЗ "Детская стоматологическая поликлиника № 1" МЗХК </t>
  </si>
  <si>
    <t>13. НУЗ "Отделенческая больница на ст. Комсомольск-на-Амуре ОАО "РЖД"</t>
  </si>
  <si>
    <t>14. ФГБУЗ "Медико-санитарная часть № 99 ФМБА"</t>
  </si>
  <si>
    <t>1.1. Посещения с иными целями</t>
  </si>
  <si>
    <t xml:space="preserve">Всего посещений </t>
  </si>
  <si>
    <t xml:space="preserve">Определение онкомаркеров аппаратом эксперт-класса </t>
  </si>
  <si>
    <t>Паллиативная медицинская помощь</t>
  </si>
  <si>
    <t>ВСЕГО - КС + паллиативная помощь</t>
  </si>
  <si>
    <t>венерологические</t>
  </si>
  <si>
    <t>19. КГБУЗ "Краевая клиническая психиатрическая больница" МЗХК</t>
  </si>
  <si>
    <t>психиатрия-наркология</t>
  </si>
  <si>
    <t>психиатрические</t>
  </si>
  <si>
    <t>фтизиатрия</t>
  </si>
  <si>
    <t>20. КГБУЗ "Туберкулезная больница" МЗХК</t>
  </si>
  <si>
    <t>21. КГБУЗ "Хабаровский территориальный центр медицины катастроф "</t>
  </si>
  <si>
    <t xml:space="preserve">СМП </t>
  </si>
  <si>
    <r>
      <t>скорая, в том числе скорая специализированная, медицинская помощь (чел.</t>
    </r>
    <r>
      <rPr>
        <sz val="10"/>
        <rFont val="Times New Roman"/>
        <family val="1"/>
        <charset val="204"/>
      </rPr>
      <t>)</t>
    </r>
  </si>
  <si>
    <r>
      <t>санитарно-авиационная эвакуация (</t>
    </r>
    <r>
      <rPr>
        <b/>
        <sz val="10"/>
        <rFont val="Times New Roman"/>
        <family val="1"/>
        <charset val="204"/>
      </rPr>
      <t>полетных часов</t>
    </r>
    <r>
      <rPr>
        <sz val="10"/>
        <rFont val="Times New Roman"/>
        <family val="1"/>
        <charset val="204"/>
      </rPr>
      <t>)</t>
    </r>
  </si>
  <si>
    <t>ВИЧ-инфекции</t>
  </si>
  <si>
    <t>Судебно-психиатрическая экспертиза</t>
  </si>
  <si>
    <t>22. КГБУЗ "Краевая станция переливания крови" МЗХК</t>
  </si>
  <si>
    <t>32. КГБУЗ " Хабаровский специализированный дом ребенка" МЗХК</t>
  </si>
  <si>
    <t>Организация круглосуточного приема, содержания, выхаживания и воспитания детей</t>
  </si>
  <si>
    <t>26. Хабаровская поликлиника ФГБУЗ "Дальневосточный окружной медицинский центр ФМБА"</t>
  </si>
  <si>
    <t xml:space="preserve">6. КГБУЗ "Консультативно-диагностический центр МЗХК "Вивея" </t>
  </si>
  <si>
    <t>Койко-дни ОМС</t>
  </si>
  <si>
    <t>Поликлиника (по подушевому финансированию)</t>
  </si>
  <si>
    <t>1.1. Посещение в Центре здоровья, всего</t>
  </si>
  <si>
    <t>1.2. Посещение в связи с диспансерным наблюдением</t>
  </si>
  <si>
    <t>1.3. Дородовый патронаж беременной, выполняемый врачом-педиатром</t>
  </si>
  <si>
    <t>1.4. Посещения с иными целями</t>
  </si>
  <si>
    <t>Всего посещений (по подушевому нормативу)</t>
  </si>
  <si>
    <t>1.2. Посещения в связи с диспансеризацией определенных групп населения, всего</t>
  </si>
  <si>
    <t>1.2.1. диспансеризация взрослого населения 1 этап</t>
  </si>
  <si>
    <t>1.2.2. диспансеризация взрослого населения 2 этап</t>
  </si>
  <si>
    <t>1.2.3. диспансеризация детей-сирот, находящихся в стационарных учреждениях (посещений)</t>
  </si>
  <si>
    <t>из них законченных случаев</t>
  </si>
  <si>
    <t>1.2.4. диспансеризация детей-сирот, находящихся в семьях (посещений)</t>
  </si>
  <si>
    <t>1.3. Посещения в связи с профилактическими медицинскими осмотрами, всего</t>
  </si>
  <si>
    <t>1.3.1. Профилактический медицинский осмотр лиц старше 18 лет</t>
  </si>
  <si>
    <t>1.3.2. Профилактические медицинские осмотры несовершеннолетних, предусмотренные отчетностью на портале МЗ РФ (посещений)</t>
  </si>
  <si>
    <t>1.3.3. Профилактические медицинские осмотры несовершеннолетних, предусмотренные порядками (посещений)</t>
  </si>
  <si>
    <t>1.4. Посещения выполненные мобильными выездными бригадами (выезды в районы края)</t>
  </si>
  <si>
    <t>1.5. Посещения выполненные ПКДЦ "Терапевт Матвей Мудров"</t>
  </si>
  <si>
    <t>1.6. Посещения выполненные "Теплоходом здоровья"</t>
  </si>
  <si>
    <t>1.7. Посещения с иными целями</t>
  </si>
  <si>
    <t>в т.ч. посещения в травмпункте (первичные)</t>
  </si>
  <si>
    <t>в т.ч. посещения в приемных отделениях</t>
  </si>
  <si>
    <t>СМАД</t>
  </si>
  <si>
    <t>ЧПЭС</t>
  </si>
  <si>
    <t>Гистологические исследования</t>
  </si>
  <si>
    <t>Эндоскопические методы исследования</t>
  </si>
  <si>
    <t>Электроэнцефалография</t>
  </si>
  <si>
    <t>Программация электрокардиостимулятора</t>
  </si>
  <si>
    <t>Электромиография</t>
  </si>
  <si>
    <t>Отоакустическая эмиссия</t>
  </si>
  <si>
    <t>Автоматические (закрытые системы) биохимические исследования</t>
  </si>
  <si>
    <t>Автоматические (закрытые системы) исследования гемостаза</t>
  </si>
  <si>
    <t>Экспертное УЗИ беременных (до 14 недель)</t>
  </si>
  <si>
    <t>Обследование беременных женщин на маркеры вирусных гепатитов методом ИФА</t>
  </si>
  <si>
    <t>Лечебно-диагностическое эндоскопическое исследование</t>
  </si>
  <si>
    <t>Сцинтиграфия</t>
  </si>
  <si>
    <t>Ортовольтная рентгенотерапия, сеанс лечения</t>
  </si>
  <si>
    <t>Амбулаторная дистанционная лучевая терапия, сеанс лечения</t>
  </si>
  <si>
    <t>ПЭТ/КТ</t>
  </si>
  <si>
    <t xml:space="preserve">ПЭТ/КТ с контрастированием </t>
  </si>
  <si>
    <t>ПЭТ/КТ (совмещенное)</t>
  </si>
  <si>
    <t>Велоэргометрия</t>
  </si>
  <si>
    <t>Иммунологические исследования методом проточнойцитометрии и хемилюминисценции</t>
  </si>
  <si>
    <t>Обзорная рентгенография молочных желез в прямой и косой  проекциях (маммография)</t>
  </si>
  <si>
    <t>Рентгенография (денситометрия)</t>
  </si>
  <si>
    <t>Ультразвуковая эндоскопия</t>
  </si>
  <si>
    <t>Эластография</t>
  </si>
  <si>
    <t>Компьютерная томография с внутривенным контрастированием</t>
  </si>
  <si>
    <t>Экпертное УЗИ беременных (до 14 недель)</t>
  </si>
  <si>
    <t>Ирригоскопия</t>
  </si>
  <si>
    <t xml:space="preserve">Лазерное оперативное лечение </t>
  </si>
  <si>
    <t>Пункционная биопсия щитовидной железы</t>
  </si>
  <si>
    <t>Чрезпищеводная электростимуляция  (ЧПЭС)</t>
  </si>
  <si>
    <t>2. ООО "Афина"</t>
  </si>
  <si>
    <t>3. ООО "Белый клен"</t>
  </si>
  <si>
    <t>4. ООО "Хабаровский центр глазной хирургии"</t>
  </si>
  <si>
    <t>5. ООО "Стоматологический госпиталь"</t>
  </si>
  <si>
    <t xml:space="preserve">7. ООО "ГрандСтрой" </t>
  </si>
  <si>
    <t xml:space="preserve">8. ООО "Профи" </t>
  </si>
  <si>
    <t>9. ООО "ПрогрессМед"</t>
  </si>
  <si>
    <t>10. ООО "Стоматология ДФ"</t>
  </si>
  <si>
    <t>11. ООО "Стомэнергетик"</t>
  </si>
  <si>
    <t>12. ООО "Семейная стоматология"</t>
  </si>
  <si>
    <t xml:space="preserve">13. ООО "АН-2" </t>
  </si>
  <si>
    <t>14. ООО "МРТ-Эксперт Хабаровск"</t>
  </si>
  <si>
    <t>15. ООО "Хабаровский диагностический центр"</t>
  </si>
  <si>
    <t xml:space="preserve">16. ООО "ДВЦ Максклиник" </t>
  </si>
  <si>
    <t>17. ООО "Мед-Арт"</t>
  </si>
  <si>
    <t xml:space="preserve">18. ООО "Ланта" </t>
  </si>
  <si>
    <t>19. ООО "Диагностические системы-Восток"</t>
  </si>
  <si>
    <t>20. ООО "ЮНИЛАБ-ХАБАРОВСК"</t>
  </si>
  <si>
    <t xml:space="preserve">21. ООО "Виролаб" </t>
  </si>
  <si>
    <t xml:space="preserve">22. ООО "МУ "Медгрупп ДВ" </t>
  </si>
  <si>
    <t>23. ООО "МУ "Империя здоровья"</t>
  </si>
  <si>
    <t>24. ООО "Визит"</t>
  </si>
  <si>
    <t>25. ООО "МУ "ЦПМ-Групп"</t>
  </si>
  <si>
    <t>26. ООО "МУ "ЦМК-Групп"</t>
  </si>
  <si>
    <t>27. ООО "МУ "Центр медицинских комиссий"</t>
  </si>
  <si>
    <t>28. ООО "Саико"</t>
  </si>
  <si>
    <t>29. АНО "ВОСТОК"</t>
  </si>
  <si>
    <t xml:space="preserve">1. ООО "Уральский клинический лечебно-реабилитационный центр" </t>
  </si>
  <si>
    <t>2. ООО "ЭКО центр"</t>
  </si>
  <si>
    <t>3. ООО "Дистанционная медицина"</t>
  </si>
  <si>
    <t>4. НУЗ "Отделенческая клиническая больница на ст. Владивосток ОАО "РЖД"</t>
  </si>
  <si>
    <t>5. ООО "ДИАЛИЗНЫЙ ЦЕНТР НЕФРОС-ЛИПЕЦК"</t>
  </si>
  <si>
    <t>6. ФГБУ "Северо-Кавказский федеральный научно-клинический центр ФМБА"</t>
  </si>
  <si>
    <t>7. ГАУЗ "Республиканская клиническая офтальмологическая больница МЗ Республики Татарстан"</t>
  </si>
  <si>
    <t>Объемы медицинской помощи ОМС (случаев госпитализации, посещений)</t>
  </si>
  <si>
    <t>Объемы медицинской помощи по территориальной программе обязательного медицинского страхования на 2018 год</t>
  </si>
  <si>
    <t xml:space="preserve"> Экспертное УЗИ беременных (до 14 недель)</t>
  </si>
  <si>
    <t xml:space="preserve"> в т. ч. выездные реанимационные бригады (выезды)</t>
  </si>
  <si>
    <t xml:space="preserve">2.1. Обращения </t>
  </si>
  <si>
    <t>в т.ч. УЕТ</t>
  </si>
  <si>
    <t>2.2. Обращения по стоматологии</t>
  </si>
  <si>
    <t>Гемодиализ интермитирующий (низкопоточный/высокопоточный), сеанс лечения</t>
  </si>
  <si>
    <t>2.1. стоматология (УЕТ)</t>
  </si>
  <si>
    <t>2.2. ортодонтия (УЕТ)</t>
  </si>
  <si>
    <t>27. ФКУЗ "Медико-санитарная часть МВД  России по Хабаровскому краю"</t>
  </si>
  <si>
    <t>28. КГБУЗ "Станция скорой медицинской помощи г. Хабаровска"</t>
  </si>
  <si>
    <t>29. ФГБОУ ВО ДВГМУ Минздрава России</t>
  </si>
  <si>
    <t>30. КГБУЗ "Детский клинический центр медицинской реабилитации "Амурский" МЗХК</t>
  </si>
  <si>
    <t>Полное офтальмологическое диагностическое обследование с ультратонким исследованием</t>
  </si>
  <si>
    <t>Лабораторные исследования</t>
  </si>
  <si>
    <t>Магнитно-резонансная томография</t>
  </si>
  <si>
    <t>Магнитно-резонансная томография с внутривенным усилением</t>
  </si>
  <si>
    <t>Суточное мониторирование артериального давления (СМАД)</t>
  </si>
  <si>
    <t>Холтеровскоемониторирование</t>
  </si>
  <si>
    <t>13. ОАО "Санаторий УССУРИ"</t>
  </si>
  <si>
    <t>ПЦР-диагностика (Real time)</t>
  </si>
  <si>
    <t>Обзорная рентгенография молочной желез в прямой и косой проекциях (маммография)</t>
  </si>
  <si>
    <t>Эксперное УЗИ беременных (до 14 недель)</t>
  </si>
  <si>
    <t>УЗИ-диагностика (доплерография)</t>
  </si>
  <si>
    <t xml:space="preserve">Лабораторные исследования </t>
  </si>
  <si>
    <t>Гистологические исследования (внешние медицинские услуги)</t>
  </si>
  <si>
    <t xml:space="preserve">кардиологические                  </t>
  </si>
  <si>
    <t xml:space="preserve">оториноларингологические     </t>
  </si>
  <si>
    <t xml:space="preserve">сосудистой хирургии                </t>
  </si>
  <si>
    <t xml:space="preserve">урологические     </t>
  </si>
  <si>
    <t xml:space="preserve">хирургические    </t>
  </si>
  <si>
    <t xml:space="preserve">    гастроэнтерологические</t>
  </si>
  <si>
    <t>1. ООО "Медицинский центр "Здравница"</t>
  </si>
  <si>
    <t xml:space="preserve">травматологические и ортопедические                </t>
  </si>
  <si>
    <t>Приложение №1 
к Решению Комиссии по разработке ТП ОМС от    №</t>
  </si>
  <si>
    <t>в т.ч. диспансеризация определенных групп взрослого населеления (периодичность 1 раз в 2 года)</t>
  </si>
  <si>
    <t>в том числе стоматология (ует)</t>
  </si>
  <si>
    <t xml:space="preserve">6. ООО "СтомИндустрия" </t>
  </si>
  <si>
    <t>Приложение №1 
к Решению Комиссии по разработке ТП ОМС от 22.06.2018  №5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</si>
</sst>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_р_._-;\-* #,##0_р_._-;_-* &quot;-&quot;_р_._-;_-@_-"/>
    <numFmt numFmtId="165" formatCode="_-* #,##0.00_р_._-;\-* #,##0.00_р_._-;_-* &quot;-&quot;??_р_._-;_-@_-"/>
    <numFmt numFmtId="166" formatCode="_-* #,##0.0_р_._-;\-* #,##0.0_р_._-;_-* &quot;-&quot;?_р_._-;_-@_-"/>
    <numFmt numFmtId="167" formatCode="#,##0.0_ ;\-#,##0.0\ "/>
    <numFmt numFmtId="168" formatCode="_-* #,##0_р_._-;\-* #,##0_р_._-;_-* &quot;-&quot;??_р_._-;_-@_-"/>
    <numFmt numFmtId="169" formatCode="_-* #,##0.0_р_._-;\-* #,##0.0_р_._-;_-* &quot;-&quot;_р_._-;_-@_-"/>
    <numFmt numFmtId="170" formatCode="#,##0_ ;\-#,##0\ "/>
    <numFmt numFmtId="171" formatCode="_-* #,##0.0_р_._-;\-* #,##0.0_р_._-;_-* &quot;-&quot;??_р_._-;_-@_-"/>
    <numFmt numFmtId="172" formatCode="_-* #,##0\ _р_._-;\-* #,##0\ _р_._-;_-* &quot;-&quot;\ _р_._-;_-@_-"/>
    <numFmt numFmtId="173" formatCode="0.0"/>
  </numFmts>
  <fonts count="46" x14ac:knownFonts="1">
    <font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 Cyr"/>
      <charset val="204"/>
    </font>
    <font>
      <b/>
      <i/>
      <sz val="11"/>
      <name val="Times New Roman"/>
      <family val="1"/>
      <charset val="204"/>
    </font>
    <font>
      <b/>
      <sz val="12"/>
      <name val="Times New Roman Cyr"/>
      <family val="1"/>
      <charset val="204"/>
    </font>
    <font>
      <sz val="14"/>
      <name val="Times New Roman Cyr"/>
      <family val="1"/>
      <charset val="204"/>
    </font>
    <font>
      <sz val="11"/>
      <name val="Times New Roman Cyr"/>
      <charset val="204"/>
    </font>
    <font>
      <i/>
      <sz val="12"/>
      <name val="Times New Roman Cyr"/>
      <charset val="204"/>
    </font>
    <font>
      <i/>
      <sz val="11"/>
      <name val="Times New Roman Cyr"/>
      <charset val="204"/>
    </font>
    <font>
      <b/>
      <i/>
      <sz val="11"/>
      <name val="Times New Roman Cyr"/>
      <charset val="204"/>
    </font>
    <font>
      <b/>
      <i/>
      <sz val="11"/>
      <name val="Times New Roman Cyr"/>
      <family val="1"/>
      <charset val="204"/>
    </font>
    <font>
      <b/>
      <i/>
      <sz val="11"/>
      <name val="Times New Roman"/>
      <family val="1"/>
    </font>
    <font>
      <b/>
      <u/>
      <sz val="11"/>
      <name val="Times New Roman Cyr"/>
      <family val="1"/>
      <charset val="204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b/>
      <i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i/>
      <sz val="11"/>
      <color theme="1"/>
      <name val="Times New Roman Cyr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Times New Roman Cyr"/>
      <family val="1"/>
      <charset val="204"/>
    </font>
    <font>
      <b/>
      <sz val="11"/>
      <color theme="1"/>
      <name val="Times New Roman Cyr"/>
      <family val="1"/>
      <charset val="204"/>
    </font>
    <font>
      <sz val="11"/>
      <color theme="1"/>
      <name val="Times New Roman Cyr"/>
      <charset val="204"/>
    </font>
    <font>
      <sz val="11"/>
      <color rgb="FFFF0000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3">
    <xf numFmtId="0" fontId="0" fillId="0" borderId="0"/>
    <xf numFmtId="165" fontId="8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167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" fillId="0" borderId="0" applyFill="0" applyBorder="0" applyProtection="0">
      <alignment wrapText="1"/>
      <protection locked="0"/>
    </xf>
    <xf numFmtId="9" fontId="8" fillId="0" borderId="0" applyFont="0" applyFill="0" applyBorder="0" applyAlignment="0" applyProtection="0"/>
    <xf numFmtId="165" fontId="8" fillId="0" borderId="0" applyFont="0" applyFill="0" applyBorder="0" applyAlignment="0" applyProtection="0"/>
  </cellStyleXfs>
  <cellXfs count="760">
    <xf numFmtId="0" fontId="0" fillId="0" borderId="0" xfId="0"/>
    <xf numFmtId="0" fontId="13" fillId="2" borderId="0" xfId="2" applyFont="1" applyFill="1"/>
    <xf numFmtId="3" fontId="13" fillId="2" borderId="0" xfId="2" applyNumberFormat="1" applyFont="1" applyFill="1"/>
    <xf numFmtId="0" fontId="3" fillId="2" borderId="0" xfId="2" applyFont="1" applyFill="1"/>
    <xf numFmtId="0" fontId="19" fillId="2" borderId="1" xfId="2" applyFont="1" applyFill="1" applyBorder="1" applyAlignment="1">
      <alignment horizontal="center"/>
    </xf>
    <xf numFmtId="0" fontId="19" fillId="2" borderId="5" xfId="2" applyFont="1" applyFill="1" applyBorder="1" applyAlignment="1">
      <alignment horizontal="center"/>
    </xf>
    <xf numFmtId="0" fontId="3" fillId="2" borderId="6" xfId="2" applyFont="1" applyFill="1" applyBorder="1" applyAlignment="1">
      <alignment horizontal="center" vertical="top"/>
    </xf>
    <xf numFmtId="0" fontId="13" fillId="2" borderId="4" xfId="2" applyFont="1" applyFill="1" applyBorder="1" applyAlignment="1">
      <alignment horizontal="center" vertical="top"/>
    </xf>
    <xf numFmtId="0" fontId="5" fillId="2" borderId="4" xfId="2" applyFont="1" applyFill="1" applyBorder="1" applyAlignment="1">
      <alignment horizontal="center" vertical="center" wrapText="1"/>
    </xf>
    <xf numFmtId="1" fontId="5" fillId="2" borderId="4" xfId="2" applyNumberFormat="1" applyFont="1" applyFill="1" applyBorder="1" applyAlignment="1">
      <alignment horizontal="center"/>
    </xf>
    <xf numFmtId="0" fontId="13" fillId="2" borderId="0" xfId="2" applyFont="1" applyFill="1" applyAlignment="1">
      <alignment horizontal="center"/>
    </xf>
    <xf numFmtId="168" fontId="5" fillId="2" borderId="13" xfId="1" applyNumberFormat="1" applyFont="1" applyFill="1" applyBorder="1"/>
    <xf numFmtId="0" fontId="13" fillId="2" borderId="8" xfId="2" applyFont="1" applyFill="1" applyBorder="1" applyAlignment="1">
      <alignment horizontal="left" indent="2"/>
    </xf>
    <xf numFmtId="164" fontId="13" fillId="2" borderId="8" xfId="2" applyNumberFormat="1" applyFont="1" applyFill="1" applyBorder="1"/>
    <xf numFmtId="169" fontId="13" fillId="2" borderId="8" xfId="2" applyNumberFormat="1" applyFont="1" applyFill="1" applyBorder="1"/>
    <xf numFmtId="164" fontId="5" fillId="2" borderId="13" xfId="1" applyNumberFormat="1" applyFont="1" applyFill="1" applyBorder="1"/>
    <xf numFmtId="0" fontId="14" fillId="2" borderId="8" xfId="2" applyFont="1" applyFill="1" applyBorder="1" applyAlignment="1">
      <alignment horizontal="left" wrapText="1" indent="1" shrinkToFit="1"/>
    </xf>
    <xf numFmtId="164" fontId="14" fillId="2" borderId="8" xfId="2" applyNumberFormat="1" applyFont="1" applyFill="1" applyBorder="1"/>
    <xf numFmtId="167" fontId="7" fillId="2" borderId="13" xfId="1" applyNumberFormat="1" applyFont="1" applyFill="1" applyBorder="1" applyAlignment="1">
      <alignment horizontal="center"/>
    </xf>
    <xf numFmtId="164" fontId="7" fillId="2" borderId="13" xfId="1" applyNumberFormat="1" applyFont="1" applyFill="1" applyBorder="1"/>
    <xf numFmtId="168" fontId="7" fillId="2" borderId="13" xfId="1" applyNumberFormat="1" applyFont="1" applyFill="1" applyBorder="1"/>
    <xf numFmtId="0" fontId="14" fillId="2" borderId="0" xfId="2" applyFont="1" applyFill="1"/>
    <xf numFmtId="0" fontId="9" fillId="2" borderId="8" xfId="0" applyFont="1" applyFill="1" applyBorder="1" applyAlignment="1">
      <alignment horizontal="left" indent="1"/>
    </xf>
    <xf numFmtId="164" fontId="7" fillId="2" borderId="8" xfId="2" applyNumberFormat="1" applyFont="1" applyFill="1" applyBorder="1" applyAlignment="1">
      <alignment horizontal="right"/>
    </xf>
    <xf numFmtId="0" fontId="5" fillId="2" borderId="8" xfId="0" applyFont="1" applyFill="1" applyBorder="1" applyAlignment="1">
      <alignment horizontal="left" wrapText="1" indent="2"/>
    </xf>
    <xf numFmtId="0" fontId="5" fillId="2" borderId="8" xfId="2" applyFont="1" applyFill="1" applyBorder="1" applyAlignment="1">
      <alignment horizontal="left" wrapText="1" indent="3"/>
    </xf>
    <xf numFmtId="0" fontId="32" fillId="2" borderId="8" xfId="2" applyFont="1" applyFill="1" applyBorder="1" applyAlignment="1">
      <alignment horizontal="left" wrapText="1" indent="1"/>
    </xf>
    <xf numFmtId="0" fontId="27" fillId="2" borderId="8" xfId="2" applyFont="1" applyFill="1" applyBorder="1" applyAlignment="1">
      <alignment horizontal="left" wrapText="1" indent="1"/>
    </xf>
    <xf numFmtId="0" fontId="5" fillId="2" borderId="8" xfId="2" applyFont="1" applyFill="1" applyBorder="1" applyAlignment="1">
      <alignment horizontal="left" wrapText="1" indent="1"/>
    </xf>
    <xf numFmtId="0" fontId="13" fillId="2" borderId="9" xfId="0" applyFont="1" applyFill="1" applyBorder="1" applyAlignment="1">
      <alignment horizontal="left" wrapText="1" indent="2"/>
    </xf>
    <xf numFmtId="0" fontId="25" fillId="2" borderId="8" xfId="2" applyFont="1" applyFill="1" applyBorder="1" applyAlignment="1">
      <alignment horizontal="left" wrapText="1" indent="1"/>
    </xf>
    <xf numFmtId="168" fontId="17" fillId="2" borderId="13" xfId="1" applyNumberFormat="1" applyFont="1" applyFill="1" applyBorder="1"/>
    <xf numFmtId="0" fontId="7" fillId="2" borderId="9" xfId="2" applyFont="1" applyFill="1" applyBorder="1" applyAlignment="1">
      <alignment wrapText="1"/>
    </xf>
    <xf numFmtId="0" fontId="13" fillId="2" borderId="9" xfId="2" applyFont="1" applyFill="1" applyBorder="1"/>
    <xf numFmtId="0" fontId="21" fillId="2" borderId="8" xfId="2" applyFont="1" applyFill="1" applyBorder="1" applyAlignment="1">
      <alignment horizontal="left" vertical="justify" indent="2"/>
    </xf>
    <xf numFmtId="0" fontId="21" fillId="2" borderId="8" xfId="2" applyFont="1" applyFill="1" applyBorder="1" applyAlignment="1">
      <alignment horizontal="left" indent="1"/>
    </xf>
    <xf numFmtId="0" fontId="14" fillId="2" borderId="4" xfId="2" applyFont="1" applyFill="1" applyBorder="1" applyAlignment="1">
      <alignment horizontal="left"/>
    </xf>
    <xf numFmtId="164" fontId="14" fillId="2" borderId="4" xfId="2" applyNumberFormat="1" applyFont="1" applyFill="1" applyBorder="1"/>
    <xf numFmtId="168" fontId="14" fillId="2" borderId="4" xfId="1" applyNumberFormat="1" applyFont="1" applyFill="1" applyBorder="1"/>
    <xf numFmtId="0" fontId="13" fillId="2" borderId="8" xfId="2" applyFont="1" applyFill="1" applyBorder="1" applyAlignment="1">
      <alignment horizontal="left" vertical="justify" indent="2"/>
    </xf>
    <xf numFmtId="0" fontId="17" fillId="2" borderId="8" xfId="2" applyFont="1" applyFill="1" applyBorder="1" applyAlignment="1">
      <alignment horizontal="left" wrapText="1" indent="1"/>
    </xf>
    <xf numFmtId="164" fontId="17" fillId="2" borderId="13" xfId="1" applyNumberFormat="1" applyFont="1" applyFill="1" applyBorder="1"/>
    <xf numFmtId="0" fontId="14" fillId="2" borderId="8" xfId="2" applyFont="1" applyFill="1" applyBorder="1"/>
    <xf numFmtId="0" fontId="13" fillId="2" borderId="8" xfId="2" applyFont="1" applyFill="1" applyBorder="1" applyAlignment="1">
      <alignment horizontal="left" wrapText="1" indent="2"/>
    </xf>
    <xf numFmtId="0" fontId="7" fillId="2" borderId="5" xfId="2" applyFont="1" applyFill="1" applyBorder="1" applyAlignment="1">
      <alignment horizontal="right" wrapText="1" indent="3"/>
    </xf>
    <xf numFmtId="164" fontId="13" fillId="2" borderId="9" xfId="2" applyNumberFormat="1" applyFont="1" applyFill="1" applyBorder="1"/>
    <xf numFmtId="168" fontId="13" fillId="2" borderId="8" xfId="1" applyNumberFormat="1" applyFont="1" applyFill="1" applyBorder="1" applyAlignment="1">
      <alignment horizontal="center"/>
    </xf>
    <xf numFmtId="0" fontId="10" fillId="2" borderId="8" xfId="2" applyFont="1" applyFill="1" applyBorder="1" applyAlignment="1">
      <alignment horizontal="left" wrapText="1" indent="1"/>
    </xf>
    <xf numFmtId="0" fontId="5" fillId="2" borderId="8" xfId="2" applyFont="1" applyFill="1" applyBorder="1" applyAlignment="1">
      <alignment horizontal="right" wrapText="1" indent="3"/>
    </xf>
    <xf numFmtId="164" fontId="23" fillId="2" borderId="8" xfId="2" applyNumberFormat="1" applyFont="1" applyFill="1" applyBorder="1"/>
    <xf numFmtId="0" fontId="13" fillId="2" borderId="8" xfId="0" applyFont="1" applyFill="1" applyBorder="1" applyAlignment="1">
      <alignment horizontal="left" wrapText="1" indent="2"/>
    </xf>
    <xf numFmtId="164" fontId="7" fillId="2" borderId="13" xfId="2" applyNumberFormat="1" applyFont="1" applyFill="1" applyBorder="1" applyAlignment="1">
      <alignment horizontal="right"/>
    </xf>
    <xf numFmtId="0" fontId="14" fillId="2" borderId="18" xfId="2" applyFont="1" applyFill="1" applyBorder="1" applyAlignment="1">
      <alignment horizontal="left"/>
    </xf>
    <xf numFmtId="164" fontId="14" fillId="2" borderId="18" xfId="2" applyNumberFormat="1" applyFont="1" applyFill="1" applyBorder="1"/>
    <xf numFmtId="168" fontId="5" fillId="2" borderId="8" xfId="1" applyNumberFormat="1" applyFont="1" applyFill="1" applyBorder="1" applyAlignment="1">
      <alignment horizontal="center"/>
    </xf>
    <xf numFmtId="0" fontId="7" fillId="2" borderId="0" xfId="2" applyFont="1" applyFill="1"/>
    <xf numFmtId="168" fontId="7" fillId="2" borderId="8" xfId="1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left" vertical="top" wrapText="1" indent="2"/>
    </xf>
    <xf numFmtId="164" fontId="14" fillId="2" borderId="13" xfId="6" applyNumberFormat="1" applyFont="1" applyFill="1" applyBorder="1"/>
    <xf numFmtId="0" fontId="7" fillId="2" borderId="5" xfId="2" applyFont="1" applyFill="1" applyBorder="1" applyAlignment="1">
      <alignment horizontal="left" indent="1"/>
    </xf>
    <xf numFmtId="168" fontId="9" fillId="2" borderId="8" xfId="1" applyNumberFormat="1" applyFont="1" applyFill="1" applyBorder="1" applyAlignment="1">
      <alignment horizontal="center"/>
    </xf>
    <xf numFmtId="168" fontId="5" fillId="2" borderId="8" xfId="1" applyNumberFormat="1" applyFont="1" applyFill="1" applyBorder="1" applyAlignment="1">
      <alignment horizontal="right"/>
    </xf>
    <xf numFmtId="0" fontId="5" fillId="2" borderId="8" xfId="0" applyFont="1" applyFill="1" applyBorder="1" applyAlignment="1">
      <alignment horizontal="right" vertical="top" wrapText="1"/>
    </xf>
    <xf numFmtId="0" fontId="5" fillId="2" borderId="8" xfId="2" applyFont="1" applyFill="1" applyBorder="1" applyAlignment="1">
      <alignment horizontal="right" vertical="top" wrapText="1" indent="3"/>
    </xf>
    <xf numFmtId="0" fontId="7" fillId="2" borderId="8" xfId="2" applyFont="1" applyFill="1" applyBorder="1" applyAlignment="1">
      <alignment horizontal="left" indent="1"/>
    </xf>
    <xf numFmtId="0" fontId="7" fillId="2" borderId="13" xfId="2" applyFont="1" applyFill="1" applyBorder="1" applyAlignment="1">
      <alignment horizontal="right" wrapText="1" indent="3"/>
    </xf>
    <xf numFmtId="0" fontId="40" fillId="2" borderId="8" xfId="0" applyFont="1" applyFill="1" applyBorder="1" applyAlignment="1">
      <alignment horizontal="left" wrapText="1" indent="2"/>
    </xf>
    <xf numFmtId="164" fontId="7" fillId="2" borderId="8" xfId="1" applyNumberFormat="1" applyFont="1" applyFill="1" applyBorder="1"/>
    <xf numFmtId="0" fontId="18" fillId="2" borderId="13" xfId="2" applyFont="1" applyFill="1" applyBorder="1"/>
    <xf numFmtId="164" fontId="5" fillId="2" borderId="13" xfId="2" applyNumberFormat="1" applyFont="1" applyFill="1" applyBorder="1"/>
    <xf numFmtId="0" fontId="5" fillId="2" borderId="13" xfId="0" applyFont="1" applyFill="1" applyBorder="1" applyAlignment="1">
      <alignment horizontal="left" vertical="top" wrapText="1" indent="2"/>
    </xf>
    <xf numFmtId="166" fontId="13" fillId="2" borderId="8" xfId="2" applyNumberFormat="1" applyFont="1" applyFill="1" applyBorder="1" applyAlignment="1">
      <alignment horizontal="center"/>
    </xf>
    <xf numFmtId="0" fontId="7" fillId="2" borderId="9" xfId="2" applyFont="1" applyFill="1" applyBorder="1" applyAlignment="1">
      <alignment vertical="center" wrapText="1"/>
    </xf>
    <xf numFmtId="0" fontId="5" fillId="2" borderId="8" xfId="2" applyFont="1" applyFill="1" applyBorder="1" applyAlignment="1">
      <alignment horizontal="left" indent="2"/>
    </xf>
    <xf numFmtId="166" fontId="5" fillId="2" borderId="8" xfId="2" applyNumberFormat="1" applyFont="1" applyFill="1" applyBorder="1"/>
    <xf numFmtId="0" fontId="14" fillId="2" borderId="8" xfId="0" applyFont="1" applyFill="1" applyBorder="1" applyAlignment="1">
      <alignment horizontal="left" indent="1"/>
    </xf>
    <xf numFmtId="0" fontId="7" fillId="2" borderId="8" xfId="2" applyFont="1" applyFill="1" applyBorder="1" applyAlignment="1">
      <alignment wrapText="1"/>
    </xf>
    <xf numFmtId="164" fontId="7" fillId="2" borderId="8" xfId="2" applyNumberFormat="1" applyFont="1" applyFill="1" applyBorder="1"/>
    <xf numFmtId="0" fontId="5" fillId="2" borderId="0" xfId="2" applyFont="1" applyFill="1" applyBorder="1"/>
    <xf numFmtId="0" fontId="7" fillId="2" borderId="18" xfId="2" applyFont="1" applyFill="1" applyBorder="1"/>
    <xf numFmtId="3" fontId="7" fillId="2" borderId="5" xfId="2" applyNumberFormat="1" applyFont="1" applyFill="1" applyBorder="1" applyAlignment="1">
      <alignment horizontal="center"/>
    </xf>
    <xf numFmtId="0" fontId="2" fillId="2" borderId="0" xfId="2" applyFont="1" applyFill="1"/>
    <xf numFmtId="0" fontId="5" fillId="2" borderId="0" xfId="2" applyFont="1" applyFill="1"/>
    <xf numFmtId="164" fontId="7" fillId="2" borderId="20" xfId="2" applyNumberFormat="1" applyFont="1" applyFill="1" applyBorder="1"/>
    <xf numFmtId="164" fontId="5" fillId="2" borderId="13" xfId="1" applyNumberFormat="1" applyFont="1" applyFill="1" applyBorder="1" applyAlignment="1"/>
    <xf numFmtId="164" fontId="5" fillId="2" borderId="8" xfId="2" applyNumberFormat="1" applyFont="1" applyFill="1" applyBorder="1"/>
    <xf numFmtId="166" fontId="7" fillId="2" borderId="8" xfId="2" applyNumberFormat="1" applyFont="1" applyFill="1" applyBorder="1"/>
    <xf numFmtId="0" fontId="7" fillId="2" borderId="10" xfId="2" applyFont="1" applyFill="1" applyBorder="1" applyAlignment="1">
      <alignment wrapText="1"/>
    </xf>
    <xf numFmtId="164" fontId="7" fillId="2" borderId="5" xfId="1" applyNumberFormat="1" applyFont="1" applyFill="1" applyBorder="1"/>
    <xf numFmtId="164" fontId="5" fillId="2" borderId="18" xfId="2" applyNumberFormat="1" applyFont="1" applyFill="1" applyBorder="1"/>
    <xf numFmtId="164" fontId="7" fillId="2" borderId="13" xfId="2" applyNumberFormat="1" applyFont="1" applyFill="1" applyBorder="1"/>
    <xf numFmtId="0" fontId="5" fillId="2" borderId="8" xfId="0" applyFont="1" applyFill="1" applyBorder="1" applyAlignment="1">
      <alignment horizontal="left" indent="1"/>
    </xf>
    <xf numFmtId="0" fontId="23" fillId="2" borderId="8" xfId="0" applyFont="1" applyFill="1" applyBorder="1" applyAlignment="1">
      <alignment horizontal="left" indent="2"/>
    </xf>
    <xf numFmtId="0" fontId="5" fillId="2" borderId="9" xfId="2" applyFont="1" applyFill="1" applyBorder="1" applyAlignment="1">
      <alignment horizontal="left" indent="1"/>
    </xf>
    <xf numFmtId="164" fontId="7" fillId="2" borderId="5" xfId="2" applyNumberFormat="1" applyFont="1" applyFill="1" applyBorder="1"/>
    <xf numFmtId="0" fontId="5" fillId="2" borderId="10" xfId="2" applyFont="1" applyFill="1" applyBorder="1" applyAlignment="1">
      <alignment horizontal="left" indent="1"/>
    </xf>
    <xf numFmtId="164" fontId="5" fillId="2" borderId="12" xfId="2" applyNumberFormat="1" applyFont="1" applyFill="1" applyBorder="1"/>
    <xf numFmtId="164" fontId="7" fillId="2" borderId="12" xfId="2" applyNumberFormat="1" applyFont="1" applyFill="1" applyBorder="1"/>
    <xf numFmtId="168" fontId="17" fillId="2" borderId="8" xfId="1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left" indent="2"/>
    </xf>
    <xf numFmtId="0" fontId="5" fillId="2" borderId="8" xfId="2" applyFont="1" applyFill="1" applyBorder="1" applyAlignment="1">
      <alignment horizontal="center"/>
    </xf>
    <xf numFmtId="0" fontId="23" fillId="2" borderId="8" xfId="2" applyFont="1" applyFill="1" applyBorder="1" applyAlignment="1">
      <alignment horizontal="left" wrapText="1" indent="2"/>
    </xf>
    <xf numFmtId="173" fontId="7" fillId="2" borderId="8" xfId="2" applyNumberFormat="1" applyFont="1" applyFill="1" applyBorder="1" applyAlignment="1">
      <alignment horizontal="center"/>
    </xf>
    <xf numFmtId="0" fontId="5" fillId="2" borderId="8" xfId="2" applyFont="1" applyFill="1" applyBorder="1" applyAlignment="1">
      <alignment horizontal="left" vertical="top" wrapText="1" indent="3"/>
    </xf>
    <xf numFmtId="164" fontId="7" fillId="2" borderId="19" xfId="2" applyNumberFormat="1" applyFont="1" applyFill="1" applyBorder="1"/>
    <xf numFmtId="0" fontId="7" fillId="2" borderId="4" xfId="2" applyFont="1" applyFill="1" applyBorder="1" applyAlignment="1">
      <alignment horizontal="left"/>
    </xf>
    <xf numFmtId="164" fontId="5" fillId="2" borderId="5" xfId="2" applyNumberFormat="1" applyFont="1" applyFill="1" applyBorder="1"/>
    <xf numFmtId="0" fontId="9" fillId="2" borderId="8" xfId="2" applyFont="1" applyFill="1" applyBorder="1" applyAlignment="1">
      <alignment horizontal="left" indent="1"/>
    </xf>
    <xf numFmtId="169" fontId="14" fillId="2" borderId="8" xfId="2" applyNumberFormat="1" applyFont="1" applyFill="1" applyBorder="1"/>
    <xf numFmtId="169" fontId="24" fillId="2" borderId="8" xfId="2" applyNumberFormat="1" applyFont="1" applyFill="1" applyBorder="1"/>
    <xf numFmtId="168" fontId="5" fillId="2" borderId="4" xfId="1" applyNumberFormat="1" applyFont="1" applyFill="1" applyBorder="1"/>
    <xf numFmtId="168" fontId="7" fillId="2" borderId="13" xfId="1" applyNumberFormat="1" applyFont="1" applyFill="1" applyBorder="1" applyAlignment="1">
      <alignment wrapText="1"/>
    </xf>
    <xf numFmtId="0" fontId="5" fillId="2" borderId="8" xfId="2" applyFont="1" applyFill="1" applyBorder="1" applyAlignment="1">
      <alignment horizontal="left" indent="1"/>
    </xf>
    <xf numFmtId="171" fontId="5" fillId="2" borderId="13" xfId="1" applyNumberFormat="1" applyFont="1" applyFill="1" applyBorder="1"/>
    <xf numFmtId="0" fontId="42" fillId="2" borderId="8" xfId="2" applyFont="1" applyFill="1" applyBorder="1" applyAlignment="1">
      <alignment horizontal="left" wrapText="1" indent="1"/>
    </xf>
    <xf numFmtId="0" fontId="38" fillId="2" borderId="9" xfId="2" applyFont="1" applyFill="1" applyBorder="1" applyAlignment="1">
      <alignment horizontal="left" indent="2"/>
    </xf>
    <xf numFmtId="0" fontId="43" fillId="2" borderId="15" xfId="2" applyFont="1" applyFill="1" applyBorder="1" applyAlignment="1">
      <alignment horizontal="left" wrapText="1" indent="1" shrinkToFit="1"/>
    </xf>
    <xf numFmtId="0" fontId="43" fillId="2" borderId="8" xfId="2" applyFont="1" applyFill="1" applyBorder="1" applyAlignment="1">
      <alignment horizontal="left" wrapText="1" indent="1" shrinkToFit="1"/>
    </xf>
    <xf numFmtId="0" fontId="5" fillId="2" borderId="20" xfId="2" applyFont="1" applyFill="1" applyBorder="1" applyAlignment="1">
      <alignment horizontal="center"/>
    </xf>
    <xf numFmtId="0" fontId="7" fillId="2" borderId="8" xfId="2" applyFont="1" applyFill="1" applyBorder="1" applyAlignment="1">
      <alignment horizontal="center"/>
    </xf>
    <xf numFmtId="168" fontId="7" fillId="2" borderId="8" xfId="1" applyNumberFormat="1" applyFont="1" applyFill="1" applyBorder="1" applyAlignment="1">
      <alignment horizontal="right"/>
    </xf>
    <xf numFmtId="170" fontId="7" fillId="2" borderId="8" xfId="1" applyNumberFormat="1" applyFont="1" applyFill="1" applyBorder="1" applyAlignment="1">
      <alignment horizontal="center"/>
    </xf>
    <xf numFmtId="168" fontId="5" fillId="2" borderId="13" xfId="1" applyNumberFormat="1" applyFont="1" applyFill="1" applyBorder="1" applyAlignment="1">
      <alignment horizontal="center"/>
    </xf>
    <xf numFmtId="0" fontId="30" fillId="2" borderId="8" xfId="2" applyFont="1" applyFill="1" applyBorder="1" applyAlignment="1">
      <alignment horizontal="left" indent="2"/>
    </xf>
    <xf numFmtId="0" fontId="5" fillId="2" borderId="8" xfId="2" applyFont="1" applyFill="1" applyBorder="1"/>
    <xf numFmtId="0" fontId="5" fillId="2" borderId="5" xfId="2" applyFont="1" applyFill="1" applyBorder="1"/>
    <xf numFmtId="0" fontId="7" fillId="2" borderId="13" xfId="2" applyFont="1" applyFill="1" applyBorder="1" applyAlignment="1">
      <alignment horizontal="left" indent="2"/>
    </xf>
    <xf numFmtId="0" fontId="5" fillId="2" borderId="26" xfId="2" applyFont="1" applyFill="1" applyBorder="1" applyAlignment="1">
      <alignment horizontal="left" indent="2"/>
    </xf>
    <xf numFmtId="0" fontId="5" fillId="2" borderId="13" xfId="2" applyFont="1" applyFill="1" applyBorder="1" applyAlignment="1">
      <alignment horizontal="left" indent="2"/>
    </xf>
    <xf numFmtId="0" fontId="5" fillId="2" borderId="13" xfId="2" applyFont="1" applyFill="1" applyBorder="1" applyAlignment="1">
      <alignment horizontal="left" vertical="top" wrapText="1" indent="2"/>
    </xf>
    <xf numFmtId="0" fontId="7" fillId="2" borderId="8" xfId="2" applyFont="1" applyFill="1" applyBorder="1" applyAlignment="1">
      <alignment horizontal="left" indent="2"/>
    </xf>
    <xf numFmtId="0" fontId="5" fillId="2" borderId="15" xfId="2" applyFont="1" applyFill="1" applyBorder="1" applyAlignment="1">
      <alignment horizontal="left" indent="2"/>
    </xf>
    <xf numFmtId="0" fontId="5" fillId="2" borderId="28" xfId="2" applyFont="1" applyFill="1" applyBorder="1" applyAlignment="1">
      <alignment horizontal="left" indent="2"/>
    </xf>
    <xf numFmtId="164" fontId="7" fillId="2" borderId="4" xfId="2" applyNumberFormat="1" applyFont="1" applyFill="1" applyBorder="1"/>
    <xf numFmtId="164" fontId="13" fillId="2" borderId="8" xfId="3" applyNumberFormat="1" applyFont="1" applyFill="1" applyBorder="1" applyAlignment="1">
      <alignment horizontal="left"/>
    </xf>
    <xf numFmtId="164" fontId="14" fillId="2" borderId="8" xfId="3" applyNumberFormat="1" applyFont="1" applyFill="1" applyBorder="1" applyAlignment="1">
      <alignment horizontal="left"/>
    </xf>
    <xf numFmtId="0" fontId="7" fillId="2" borderId="0" xfId="2" applyFont="1" applyFill="1" applyBorder="1"/>
    <xf numFmtId="0" fontId="17" fillId="2" borderId="9" xfId="0" applyFont="1" applyFill="1" applyBorder="1" applyAlignment="1">
      <alignment horizontal="left" indent="2"/>
    </xf>
    <xf numFmtId="166" fontId="17" fillId="2" borderId="8" xfId="2" applyNumberFormat="1" applyFont="1" applyFill="1" applyBorder="1"/>
    <xf numFmtId="3" fontId="7" fillId="2" borderId="8" xfId="2" applyNumberFormat="1" applyFont="1" applyFill="1" applyBorder="1" applyAlignment="1">
      <alignment horizontal="center"/>
    </xf>
    <xf numFmtId="0" fontId="7" fillId="2" borderId="20" xfId="2" applyFont="1" applyFill="1" applyBorder="1" applyAlignment="1">
      <alignment wrapText="1"/>
    </xf>
    <xf numFmtId="0" fontId="7" fillId="2" borderId="8" xfId="2" applyFont="1" applyFill="1" applyBorder="1" applyAlignment="1">
      <alignment horizontal="left" wrapText="1" indent="1"/>
    </xf>
    <xf numFmtId="0" fontId="27" fillId="2" borderId="8" xfId="0" applyFont="1" applyFill="1" applyBorder="1" applyAlignment="1">
      <alignment horizontal="left" indent="1"/>
    </xf>
    <xf numFmtId="0" fontId="7" fillId="2" borderId="18" xfId="2" applyFont="1" applyFill="1" applyBorder="1" applyAlignment="1">
      <alignment horizontal="left"/>
    </xf>
    <xf numFmtId="0" fontId="5" fillId="2" borderId="17" xfId="2" applyFont="1" applyFill="1" applyBorder="1"/>
    <xf numFmtId="0" fontId="5" fillId="2" borderId="8" xfId="2" applyFont="1" applyFill="1" applyBorder="1" applyAlignment="1">
      <alignment horizontal="left" wrapText="1" indent="2"/>
    </xf>
    <xf numFmtId="0" fontId="9" fillId="2" borderId="8" xfId="2" applyFont="1" applyFill="1" applyBorder="1" applyAlignment="1">
      <alignment horizontal="left" wrapText="1" indent="1"/>
    </xf>
    <xf numFmtId="164" fontId="5" fillId="2" borderId="8" xfId="2" applyNumberFormat="1" applyFont="1" applyFill="1" applyBorder="1" applyAlignment="1">
      <alignment horizontal="center"/>
    </xf>
    <xf numFmtId="0" fontId="5" fillId="2" borderId="9" xfId="2" applyFont="1" applyFill="1" applyBorder="1"/>
    <xf numFmtId="0" fontId="5" fillId="2" borderId="20" xfId="2" applyFont="1" applyFill="1" applyBorder="1"/>
    <xf numFmtId="169" fontId="5" fillId="2" borderId="8" xfId="2" applyNumberFormat="1" applyFont="1" applyFill="1" applyBorder="1" applyAlignment="1">
      <alignment horizontal="center"/>
    </xf>
    <xf numFmtId="164" fontId="5" fillId="2" borderId="8" xfId="7" applyNumberFormat="1" applyFont="1" applyFill="1" applyBorder="1"/>
    <xf numFmtId="0" fontId="7" fillId="2" borderId="8" xfId="0" applyFont="1" applyFill="1" applyBorder="1" applyAlignment="1">
      <alignment horizontal="left" wrapText="1" indent="2"/>
    </xf>
    <xf numFmtId="0" fontId="5" fillId="2" borderId="26" xfId="2" applyFont="1" applyFill="1" applyBorder="1" applyAlignment="1">
      <alignment horizontal="center"/>
    </xf>
    <xf numFmtId="0" fontId="7" fillId="2" borderId="26" xfId="2" applyFont="1" applyFill="1" applyBorder="1" applyAlignment="1">
      <alignment horizontal="center"/>
    </xf>
    <xf numFmtId="168" fontId="7" fillId="2" borderId="2" xfId="1" applyNumberFormat="1" applyFont="1" applyFill="1" applyBorder="1" applyAlignment="1"/>
    <xf numFmtId="164" fontId="7" fillId="2" borderId="2" xfId="2" applyNumberFormat="1" applyFont="1" applyFill="1" applyBorder="1" applyAlignment="1"/>
    <xf numFmtId="168" fontId="7" fillId="2" borderId="4" xfId="1" applyNumberFormat="1" applyFont="1" applyFill="1" applyBorder="1" applyAlignment="1"/>
    <xf numFmtId="165" fontId="5" fillId="2" borderId="0" xfId="5" applyFont="1" applyFill="1"/>
    <xf numFmtId="0" fontId="7" fillId="2" borderId="1" xfId="2" applyFont="1" applyFill="1" applyBorder="1" applyAlignment="1">
      <alignment horizontal="left"/>
    </xf>
    <xf numFmtId="164" fontId="7" fillId="2" borderId="1" xfId="2" applyNumberFormat="1" applyFont="1" applyFill="1" applyBorder="1"/>
    <xf numFmtId="168" fontId="7" fillId="2" borderId="1" xfId="1" applyNumberFormat="1" applyFont="1" applyFill="1" applyBorder="1" applyAlignment="1"/>
    <xf numFmtId="164" fontId="7" fillId="2" borderId="1" xfId="2" applyNumberFormat="1" applyFont="1" applyFill="1" applyBorder="1" applyAlignment="1"/>
    <xf numFmtId="0" fontId="7" fillId="2" borderId="8" xfId="0" applyFont="1" applyFill="1" applyBorder="1" applyAlignment="1">
      <alignment horizontal="left" indent="1"/>
    </xf>
    <xf numFmtId="164" fontId="40" fillId="2" borderId="8" xfId="1" applyNumberFormat="1" applyFont="1" applyFill="1" applyBorder="1"/>
    <xf numFmtId="0" fontId="4" fillId="2" borderId="0" xfId="2" applyFont="1" applyFill="1" applyAlignment="1">
      <alignment horizontal="center" vertical="center" wrapText="1"/>
    </xf>
    <xf numFmtId="164" fontId="7" fillId="2" borderId="18" xfId="2" applyNumberFormat="1" applyFont="1" applyFill="1" applyBorder="1"/>
    <xf numFmtId="0" fontId="11" fillId="2" borderId="9" xfId="2" applyFont="1" applyFill="1" applyBorder="1" applyAlignment="1">
      <alignment wrapText="1"/>
    </xf>
    <xf numFmtId="164" fontId="7" fillId="2" borderId="18" xfId="2" applyNumberFormat="1" applyFont="1" applyFill="1" applyBorder="1" applyAlignment="1">
      <alignment horizontal="right"/>
    </xf>
    <xf numFmtId="0" fontId="12" fillId="2" borderId="8" xfId="2" applyFont="1" applyFill="1" applyBorder="1" applyAlignment="1">
      <alignment horizontal="left" indent="2"/>
    </xf>
    <xf numFmtId="173" fontId="5" fillId="2" borderId="8" xfId="2" applyNumberFormat="1" applyFont="1" applyFill="1" applyBorder="1" applyAlignment="1">
      <alignment horizontal="center"/>
    </xf>
    <xf numFmtId="164" fontId="12" fillId="2" borderId="8" xfId="2" applyNumberFormat="1" applyFont="1" applyFill="1" applyBorder="1"/>
    <xf numFmtId="164" fontId="5" fillId="2" borderId="8" xfId="9" applyNumberFormat="1" applyFont="1" applyFill="1" applyBorder="1"/>
    <xf numFmtId="0" fontId="12" fillId="2" borderId="20" xfId="2" applyFont="1" applyFill="1" applyBorder="1"/>
    <xf numFmtId="166" fontId="12" fillId="2" borderId="8" xfId="2" applyNumberFormat="1" applyFont="1" applyFill="1" applyBorder="1"/>
    <xf numFmtId="164" fontId="7" fillId="2" borderId="0" xfId="2" applyNumberFormat="1" applyFont="1" applyFill="1"/>
    <xf numFmtId="0" fontId="14" fillId="2" borderId="8" xfId="2" applyFont="1" applyFill="1" applyBorder="1" applyAlignment="1">
      <alignment horizontal="left" indent="1"/>
    </xf>
    <xf numFmtId="164" fontId="9" fillId="2" borderId="13" xfId="1" applyNumberFormat="1" applyFont="1" applyFill="1" applyBorder="1"/>
    <xf numFmtId="164" fontId="5" fillId="2" borderId="20" xfId="1" applyNumberFormat="1" applyFont="1" applyFill="1" applyBorder="1"/>
    <xf numFmtId="0" fontId="13" fillId="2" borderId="9" xfId="2" applyFont="1" applyFill="1" applyBorder="1" applyAlignment="1">
      <alignment horizontal="left" indent="2"/>
    </xf>
    <xf numFmtId="0" fontId="14" fillId="2" borderId="1" xfId="2" applyFont="1" applyFill="1" applyBorder="1" applyAlignment="1">
      <alignment wrapText="1"/>
    </xf>
    <xf numFmtId="0" fontId="2" fillId="2" borderId="0" xfId="2" applyFont="1" applyFill="1" applyBorder="1"/>
    <xf numFmtId="0" fontId="7" fillId="2" borderId="20" xfId="2" applyFont="1" applyFill="1" applyBorder="1"/>
    <xf numFmtId="164" fontId="5" fillId="2" borderId="20" xfId="2" applyNumberFormat="1" applyFont="1" applyFill="1" applyBorder="1"/>
    <xf numFmtId="0" fontId="7" fillId="2" borderId="8" xfId="2" applyFont="1" applyFill="1" applyBorder="1"/>
    <xf numFmtId="164" fontId="15" fillId="2" borderId="8" xfId="2" applyNumberFormat="1" applyFont="1" applyFill="1" applyBorder="1"/>
    <xf numFmtId="168" fontId="15" fillId="2" borderId="13" xfId="1" applyNumberFormat="1" applyFont="1" applyFill="1" applyBorder="1" applyAlignment="1">
      <alignment horizontal="center"/>
    </xf>
    <xf numFmtId="173" fontId="22" fillId="2" borderId="13" xfId="1" applyNumberFormat="1" applyFont="1" applyFill="1" applyBorder="1" applyAlignment="1">
      <alignment horizontal="center"/>
    </xf>
    <xf numFmtId="168" fontId="20" fillId="2" borderId="13" xfId="1" applyNumberFormat="1" applyFont="1" applyFill="1" applyBorder="1" applyAlignment="1">
      <alignment horizontal="center"/>
    </xf>
    <xf numFmtId="168" fontId="16" fillId="2" borderId="13" xfId="1" applyNumberFormat="1" applyFont="1" applyFill="1" applyBorder="1" applyAlignment="1">
      <alignment horizontal="center"/>
    </xf>
    <xf numFmtId="164" fontId="12" fillId="2" borderId="13" xfId="1" applyNumberFormat="1" applyFont="1" applyFill="1" applyBorder="1"/>
    <xf numFmtId="0" fontId="11" fillId="2" borderId="8" xfId="0" applyFont="1" applyFill="1" applyBorder="1" applyAlignment="1">
      <alignment horizontal="left" indent="1"/>
    </xf>
    <xf numFmtId="164" fontId="11" fillId="2" borderId="13" xfId="1" applyNumberFormat="1" applyFont="1" applyFill="1" applyBorder="1"/>
    <xf numFmtId="0" fontId="12" fillId="2" borderId="10" xfId="2" applyFont="1" applyFill="1" applyBorder="1"/>
    <xf numFmtId="164" fontId="7" fillId="2" borderId="27" xfId="2" applyNumberFormat="1" applyFont="1" applyFill="1" applyBorder="1" applyAlignment="1">
      <alignment horizontal="right"/>
    </xf>
    <xf numFmtId="0" fontId="7" fillId="2" borderId="20" xfId="2" applyFont="1" applyFill="1" applyBorder="1" applyAlignment="1"/>
    <xf numFmtId="0" fontId="7" fillId="2" borderId="18" xfId="0" applyFont="1" applyFill="1" applyBorder="1" applyAlignment="1">
      <alignment horizontal="left"/>
    </xf>
    <xf numFmtId="0" fontId="5" fillId="2" borderId="1" xfId="2" applyFont="1" applyFill="1" applyBorder="1"/>
    <xf numFmtId="164" fontId="5" fillId="2" borderId="1" xfId="2" applyNumberFormat="1" applyFont="1" applyFill="1" applyBorder="1"/>
    <xf numFmtId="164" fontId="5" fillId="2" borderId="18" xfId="1" applyNumberFormat="1" applyFont="1" applyFill="1" applyBorder="1"/>
    <xf numFmtId="164" fontId="5" fillId="2" borderId="1" xfId="2" applyNumberFormat="1" applyFont="1" applyFill="1" applyBorder="1" applyAlignment="1">
      <alignment horizontal="center"/>
    </xf>
    <xf numFmtId="164" fontId="5" fillId="2" borderId="13" xfId="1" applyNumberFormat="1" applyFont="1" applyFill="1" applyBorder="1" applyAlignment="1">
      <alignment horizontal="left" indent="1"/>
    </xf>
    <xf numFmtId="166" fontId="13" fillId="2" borderId="8" xfId="2" applyNumberFormat="1" applyFont="1" applyFill="1" applyBorder="1" applyAlignment="1">
      <alignment horizontal="left" indent="1"/>
    </xf>
    <xf numFmtId="0" fontId="20" fillId="2" borderId="8" xfId="2" applyFont="1" applyFill="1" applyBorder="1" applyAlignment="1">
      <alignment horizontal="left" indent="2"/>
    </xf>
    <xf numFmtId="166" fontId="13" fillId="2" borderId="13" xfId="2" applyNumberFormat="1" applyFont="1" applyFill="1" applyBorder="1" applyAlignment="1">
      <alignment horizontal="left" indent="1"/>
    </xf>
    <xf numFmtId="164" fontId="39" fillId="2" borderId="13" xfId="2" applyNumberFormat="1" applyFont="1" applyFill="1" applyBorder="1"/>
    <xf numFmtId="0" fontId="40" fillId="2" borderId="8" xfId="2" applyFont="1" applyFill="1" applyBorder="1" applyAlignment="1">
      <alignment horizontal="left" indent="2"/>
    </xf>
    <xf numFmtId="0" fontId="40" fillId="2" borderId="13" xfId="2" applyFont="1" applyFill="1" applyBorder="1" applyAlignment="1">
      <alignment horizontal="left" indent="2"/>
    </xf>
    <xf numFmtId="164" fontId="17" fillId="2" borderId="8" xfId="0" applyNumberFormat="1" applyFont="1" applyFill="1" applyBorder="1" applyAlignment="1">
      <alignment horizontal="left" vertical="top" wrapText="1" indent="2"/>
    </xf>
    <xf numFmtId="164" fontId="17" fillId="2" borderId="13" xfId="0" applyNumberFormat="1" applyFont="1" applyFill="1" applyBorder="1" applyAlignment="1">
      <alignment horizontal="left" vertical="top" wrapText="1" indent="2"/>
    </xf>
    <xf numFmtId="173" fontId="5" fillId="2" borderId="13" xfId="2" applyNumberFormat="1" applyFont="1" applyFill="1" applyBorder="1" applyAlignment="1">
      <alignment horizontal="center"/>
    </xf>
    <xf numFmtId="0" fontId="23" fillId="2" borderId="9" xfId="2" applyFont="1" applyFill="1" applyBorder="1" applyAlignment="1">
      <alignment horizontal="left" indent="2"/>
    </xf>
    <xf numFmtId="0" fontId="9" fillId="2" borderId="8" xfId="0" applyFont="1" applyFill="1" applyBorder="1" applyAlignment="1">
      <alignment horizontal="left" wrapText="1" indent="2"/>
    </xf>
    <xf numFmtId="0" fontId="9" fillId="2" borderId="8" xfId="0" applyFont="1" applyFill="1" applyBorder="1" applyAlignment="1">
      <alignment horizontal="left" vertical="top" wrapText="1" indent="2"/>
    </xf>
    <xf numFmtId="164" fontId="5" fillId="2" borderId="18" xfId="2" applyNumberFormat="1" applyFont="1" applyFill="1" applyBorder="1" applyAlignment="1">
      <alignment horizontal="center"/>
    </xf>
    <xf numFmtId="0" fontId="2" fillId="2" borderId="0" xfId="2" applyFont="1" applyFill="1" applyAlignment="1">
      <alignment wrapText="1"/>
    </xf>
    <xf numFmtId="0" fontId="13" fillId="2" borderId="0" xfId="2" applyFont="1" applyFill="1" applyAlignment="1">
      <alignment wrapText="1"/>
    </xf>
    <xf numFmtId="0" fontId="5" fillId="2" borderId="0" xfId="2" applyFont="1" applyFill="1" applyAlignment="1">
      <alignment wrapText="1"/>
    </xf>
    <xf numFmtId="0" fontId="2" fillId="2" borderId="0" xfId="2" applyFont="1" applyFill="1" applyBorder="1" applyAlignment="1">
      <alignment wrapText="1"/>
    </xf>
    <xf numFmtId="3" fontId="2" fillId="2" borderId="0" xfId="2" applyNumberFormat="1" applyFont="1" applyFill="1" applyBorder="1"/>
    <xf numFmtId="3" fontId="5" fillId="2" borderId="0" xfId="2" applyNumberFormat="1" applyFont="1" applyFill="1" applyBorder="1"/>
    <xf numFmtId="3" fontId="7" fillId="2" borderId="0" xfId="2" applyNumberFormat="1" applyFont="1" applyFill="1" applyBorder="1"/>
    <xf numFmtId="3" fontId="7" fillId="2" borderId="0" xfId="2" applyNumberFormat="1" applyFont="1" applyFill="1"/>
    <xf numFmtId="0" fontId="14" fillId="0" borderId="1" xfId="2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indent="2"/>
    </xf>
    <xf numFmtId="164" fontId="5" fillId="0" borderId="8" xfId="2" applyNumberFormat="1" applyFont="1" applyFill="1" applyBorder="1"/>
    <xf numFmtId="164" fontId="5" fillId="0" borderId="13" xfId="1" applyNumberFormat="1" applyFont="1" applyFill="1" applyBorder="1"/>
    <xf numFmtId="0" fontId="13" fillId="0" borderId="8" xfId="2" applyFont="1" applyFill="1" applyBorder="1" applyAlignment="1">
      <alignment horizontal="left" indent="2"/>
    </xf>
    <xf numFmtId="164" fontId="13" fillId="0" borderId="8" xfId="2" applyNumberFormat="1" applyFont="1" applyFill="1" applyBorder="1"/>
    <xf numFmtId="3" fontId="5" fillId="0" borderId="13" xfId="1" applyNumberFormat="1" applyFont="1" applyFill="1" applyBorder="1"/>
    <xf numFmtId="0" fontId="14" fillId="0" borderId="8" xfId="2" applyFont="1" applyFill="1" applyBorder="1" applyAlignment="1">
      <alignment horizontal="left" wrapText="1" indent="1" shrinkToFit="1"/>
    </xf>
    <xf numFmtId="164" fontId="14" fillId="0" borderId="8" xfId="2" applyNumberFormat="1" applyFont="1" applyFill="1" applyBorder="1"/>
    <xf numFmtId="3" fontId="7" fillId="0" borderId="13" xfId="1" applyNumberFormat="1" applyFont="1" applyFill="1" applyBorder="1"/>
    <xf numFmtId="167" fontId="7" fillId="0" borderId="13" xfId="1" applyNumberFormat="1" applyFont="1" applyFill="1" applyBorder="1" applyAlignment="1">
      <alignment horizontal="center"/>
    </xf>
    <xf numFmtId="164" fontId="7" fillId="0" borderId="13" xfId="1" applyNumberFormat="1" applyFont="1" applyFill="1" applyBorder="1"/>
    <xf numFmtId="168" fontId="7" fillId="0" borderId="13" xfId="1" applyNumberFormat="1" applyFont="1" applyFill="1" applyBorder="1"/>
    <xf numFmtId="0" fontId="13" fillId="0" borderId="8" xfId="2" applyFont="1" applyFill="1" applyBorder="1" applyAlignment="1">
      <alignment horizontal="left" wrapText="1" indent="2"/>
    </xf>
    <xf numFmtId="169" fontId="13" fillId="0" borderId="8" xfId="2" applyNumberFormat="1" applyFont="1" applyFill="1" applyBorder="1"/>
    <xf numFmtId="168" fontId="5" fillId="0" borderId="13" xfId="1" applyNumberFormat="1" applyFont="1" applyFill="1" applyBorder="1"/>
    <xf numFmtId="0" fontId="25" fillId="0" borderId="8" xfId="2" applyFont="1" applyFill="1" applyBorder="1" applyAlignment="1">
      <alignment horizontal="left" wrapText="1" indent="1"/>
    </xf>
    <xf numFmtId="3" fontId="17" fillId="0" borderId="13" xfId="1" applyNumberFormat="1" applyFont="1" applyFill="1" applyBorder="1"/>
    <xf numFmtId="167" fontId="4" fillId="0" borderId="13" xfId="1" applyNumberFormat="1" applyFont="1" applyFill="1" applyBorder="1" applyAlignment="1">
      <alignment horizontal="center"/>
    </xf>
    <xf numFmtId="168" fontId="17" fillId="0" borderId="13" xfId="1" applyNumberFormat="1" applyFont="1" applyFill="1" applyBorder="1"/>
    <xf numFmtId="0" fontId="27" fillId="0" borderId="8" xfId="2" applyFont="1" applyFill="1" applyBorder="1" applyAlignment="1">
      <alignment horizontal="left" wrapText="1" indent="1"/>
    </xf>
    <xf numFmtId="0" fontId="14" fillId="0" borderId="8" xfId="2" applyFont="1" applyFill="1" applyBorder="1"/>
    <xf numFmtId="0" fontId="13" fillId="0" borderId="0" xfId="2" applyFont="1" applyFill="1"/>
    <xf numFmtId="0" fontId="5" fillId="0" borderId="8" xfId="0" applyFont="1" applyFill="1" applyBorder="1" applyAlignment="1">
      <alignment horizontal="left" wrapText="1" indent="2"/>
    </xf>
    <xf numFmtId="164" fontId="20" fillId="0" borderId="8" xfId="2" applyNumberFormat="1" applyFont="1" applyFill="1" applyBorder="1"/>
    <xf numFmtId="0" fontId="13" fillId="0" borderId="0" xfId="2" applyFont="1" applyFill="1" applyBorder="1"/>
    <xf numFmtId="0" fontId="5" fillId="0" borderId="8" xfId="2" applyFont="1" applyFill="1" applyBorder="1" applyAlignment="1">
      <alignment horizontal="right" wrapText="1" indent="3"/>
    </xf>
    <xf numFmtId="3" fontId="44" fillId="0" borderId="8" xfId="2" applyNumberFormat="1" applyFont="1" applyFill="1" applyBorder="1"/>
    <xf numFmtId="164" fontId="7" fillId="0" borderId="8" xfId="2" applyNumberFormat="1" applyFont="1" applyFill="1" applyBorder="1" applyAlignment="1">
      <alignment horizontal="right"/>
    </xf>
    <xf numFmtId="3" fontId="5" fillId="0" borderId="13" xfId="1" applyNumberFormat="1" applyFont="1" applyFill="1" applyBorder="1" applyAlignment="1">
      <alignment horizontal="right"/>
    </xf>
    <xf numFmtId="168" fontId="13" fillId="0" borderId="13" xfId="1" applyNumberFormat="1" applyFont="1" applyFill="1" applyBorder="1" applyAlignment="1">
      <alignment horizontal="center"/>
    </xf>
    <xf numFmtId="0" fontId="38" fillId="0" borderId="8" xfId="0" applyFont="1" applyFill="1" applyBorder="1" applyAlignment="1">
      <alignment horizontal="left" wrapText="1" indent="2"/>
    </xf>
    <xf numFmtId="3" fontId="44" fillId="0" borderId="8" xfId="2" applyNumberFormat="1" applyFont="1" applyFill="1" applyBorder="1" applyAlignment="1">
      <alignment horizontal="right"/>
    </xf>
    <xf numFmtId="0" fontId="5" fillId="0" borderId="8" xfId="2" applyFont="1" applyFill="1" applyBorder="1" applyAlignment="1">
      <alignment horizontal="left" wrapText="1" indent="3"/>
    </xf>
    <xf numFmtId="164" fontId="14" fillId="0" borderId="1" xfId="2" applyNumberFormat="1" applyFont="1" applyFill="1" applyBorder="1"/>
    <xf numFmtId="3" fontId="13" fillId="0" borderId="1" xfId="1" applyNumberFormat="1" applyFont="1" applyFill="1" applyBorder="1" applyAlignment="1">
      <alignment horizontal="right"/>
    </xf>
    <xf numFmtId="168" fontId="13" fillId="0" borderId="1" xfId="1" applyNumberFormat="1" applyFont="1" applyFill="1" applyBorder="1" applyAlignment="1">
      <alignment horizontal="center"/>
    </xf>
    <xf numFmtId="0" fontId="9" fillId="0" borderId="13" xfId="0" applyFont="1" applyFill="1" applyBorder="1" applyAlignment="1">
      <alignment horizontal="left" indent="1"/>
    </xf>
    <xf numFmtId="164" fontId="7" fillId="0" borderId="13" xfId="2" applyNumberFormat="1" applyFont="1" applyFill="1" applyBorder="1" applyAlignment="1">
      <alignment horizontal="right"/>
    </xf>
    <xf numFmtId="0" fontId="7" fillId="0" borderId="5" xfId="2" applyFont="1" applyFill="1" applyBorder="1" applyAlignment="1">
      <alignment horizontal="right" wrapText="1" indent="3"/>
    </xf>
    <xf numFmtId="3" fontId="7" fillId="0" borderId="13" xfId="1" applyNumberFormat="1" applyFont="1" applyFill="1" applyBorder="1" applyAlignment="1">
      <alignment horizontal="right"/>
    </xf>
    <xf numFmtId="0" fontId="39" fillId="0" borderId="8" xfId="0" applyFont="1" applyFill="1" applyBorder="1" applyAlignment="1">
      <alignment horizontal="left" indent="2"/>
    </xf>
    <xf numFmtId="164" fontId="7" fillId="0" borderId="5" xfId="2" applyNumberFormat="1" applyFont="1" applyFill="1" applyBorder="1" applyAlignment="1">
      <alignment horizontal="right"/>
    </xf>
    <xf numFmtId="3" fontId="7" fillId="0" borderId="8" xfId="1" applyNumberFormat="1" applyFont="1" applyFill="1" applyBorder="1" applyAlignment="1">
      <alignment horizontal="right"/>
    </xf>
    <xf numFmtId="168" fontId="13" fillId="0" borderId="5" xfId="1" applyNumberFormat="1" applyFont="1" applyFill="1" applyBorder="1" applyAlignment="1">
      <alignment horizontal="center"/>
    </xf>
    <xf numFmtId="0" fontId="17" fillId="0" borderId="8" xfId="2" applyFont="1" applyFill="1" applyBorder="1" applyAlignment="1">
      <alignment horizontal="left" wrapText="1" indent="1"/>
    </xf>
    <xf numFmtId="3" fontId="20" fillId="0" borderId="8" xfId="2" applyNumberFormat="1" applyFont="1" applyFill="1" applyBorder="1" applyAlignment="1">
      <alignment horizontal="right"/>
    </xf>
    <xf numFmtId="0" fontId="10" fillId="0" borderId="8" xfId="2" applyFont="1" applyFill="1" applyBorder="1" applyAlignment="1">
      <alignment horizontal="left" wrapText="1" indent="1"/>
    </xf>
    <xf numFmtId="0" fontId="13" fillId="0" borderId="9" xfId="0" applyFont="1" applyFill="1" applyBorder="1" applyAlignment="1">
      <alignment horizontal="left" wrapText="1" indent="2"/>
    </xf>
    <xf numFmtId="169" fontId="20" fillId="0" borderId="8" xfId="2" applyNumberFormat="1" applyFont="1" applyFill="1" applyBorder="1"/>
    <xf numFmtId="3" fontId="24" fillId="0" borderId="8" xfId="1" applyNumberFormat="1" applyFont="1" applyFill="1" applyBorder="1" applyAlignment="1">
      <alignment horizontal="right"/>
    </xf>
    <xf numFmtId="168" fontId="24" fillId="0" borderId="8" xfId="1" applyNumberFormat="1" applyFont="1" applyFill="1" applyBorder="1" applyAlignment="1">
      <alignment horizontal="center"/>
    </xf>
    <xf numFmtId="0" fontId="7" fillId="0" borderId="9" xfId="2" applyFont="1" applyFill="1" applyBorder="1" applyAlignment="1">
      <alignment wrapText="1"/>
    </xf>
    <xf numFmtId="164" fontId="20" fillId="0" borderId="9" xfId="2" applyNumberFormat="1" applyFont="1" applyFill="1" applyBorder="1"/>
    <xf numFmtId="3" fontId="16" fillId="0" borderId="8" xfId="1" applyNumberFormat="1" applyFont="1" applyFill="1" applyBorder="1" applyAlignment="1">
      <alignment horizontal="right"/>
    </xf>
    <xf numFmtId="168" fontId="16" fillId="0" borderId="8" xfId="1" applyNumberFormat="1" applyFont="1" applyFill="1" applyBorder="1" applyAlignment="1">
      <alignment horizontal="center"/>
    </xf>
    <xf numFmtId="0" fontId="14" fillId="0" borderId="4" xfId="2" applyFont="1" applyFill="1" applyBorder="1" applyAlignment="1">
      <alignment horizontal="left"/>
    </xf>
    <xf numFmtId="164" fontId="14" fillId="0" borderId="4" xfId="2" applyNumberFormat="1" applyFont="1" applyFill="1" applyBorder="1"/>
    <xf numFmtId="3" fontId="14" fillId="0" borderId="4" xfId="1" applyNumberFormat="1" applyFont="1" applyFill="1" applyBorder="1" applyAlignment="1">
      <alignment horizontal="right"/>
    </xf>
    <xf numFmtId="168" fontId="14" fillId="0" borderId="4" xfId="1" applyNumberFormat="1" applyFont="1" applyFill="1" applyBorder="1"/>
    <xf numFmtId="0" fontId="13" fillId="0" borderId="17" xfId="2" applyFont="1" applyFill="1" applyBorder="1"/>
    <xf numFmtId="0" fontId="14" fillId="0" borderId="2" xfId="2" applyFont="1" applyFill="1" applyBorder="1" applyAlignment="1">
      <alignment horizontal="left"/>
    </xf>
    <xf numFmtId="164" fontId="14" fillId="0" borderId="3" xfId="2" applyNumberFormat="1" applyFont="1" applyFill="1" applyBorder="1"/>
    <xf numFmtId="3" fontId="14" fillId="0" borderId="3" xfId="1" applyNumberFormat="1" applyFont="1" applyFill="1" applyBorder="1" applyAlignment="1">
      <alignment horizontal="right"/>
    </xf>
    <xf numFmtId="168" fontId="14" fillId="0" borderId="3" xfId="1" applyNumberFormat="1" applyFont="1" applyFill="1" applyBorder="1"/>
    <xf numFmtId="0" fontId="14" fillId="0" borderId="1" xfId="2" applyFont="1" applyFill="1" applyBorder="1" applyAlignment="1">
      <alignment horizontal="left"/>
    </xf>
    <xf numFmtId="0" fontId="38" fillId="0" borderId="8" xfId="0" applyFont="1" applyFill="1" applyBorder="1" applyAlignment="1">
      <alignment horizontal="right" wrapText="1" indent="2"/>
    </xf>
    <xf numFmtId="0" fontId="14" fillId="0" borderId="18" xfId="2" applyFont="1" applyFill="1" applyBorder="1" applyAlignment="1">
      <alignment horizontal="left"/>
    </xf>
    <xf numFmtId="164" fontId="14" fillId="0" borderId="18" xfId="2" applyNumberFormat="1" applyFont="1" applyFill="1" applyBorder="1"/>
    <xf numFmtId="3" fontId="14" fillId="0" borderId="18" xfId="1" applyNumberFormat="1" applyFont="1" applyFill="1" applyBorder="1" applyAlignment="1">
      <alignment horizontal="right"/>
    </xf>
    <xf numFmtId="168" fontId="14" fillId="0" borderId="18" xfId="1" applyNumberFormat="1" applyFont="1" applyFill="1" applyBorder="1"/>
    <xf numFmtId="0" fontId="14" fillId="0" borderId="8" xfId="2" applyFont="1" applyFill="1" applyBorder="1" applyAlignment="1">
      <alignment horizontal="left" wrapText="1"/>
    </xf>
    <xf numFmtId="3" fontId="13" fillId="0" borderId="8" xfId="1" applyNumberFormat="1" applyFont="1" applyFill="1" applyBorder="1" applyAlignment="1">
      <alignment horizontal="right"/>
    </xf>
    <xf numFmtId="168" fontId="13" fillId="0" borderId="8" xfId="1" applyNumberFormat="1" applyFont="1" applyFill="1" applyBorder="1" applyAlignment="1">
      <alignment horizontal="center"/>
    </xf>
    <xf numFmtId="0" fontId="14" fillId="0" borderId="5" xfId="2" applyFont="1" applyFill="1" applyBorder="1"/>
    <xf numFmtId="164" fontId="14" fillId="0" borderId="5" xfId="2" applyNumberFormat="1" applyFont="1" applyFill="1" applyBorder="1"/>
    <xf numFmtId="0" fontId="18" fillId="0" borderId="8" xfId="2" applyFont="1" applyFill="1" applyBorder="1" applyAlignment="1">
      <alignment wrapText="1"/>
    </xf>
    <xf numFmtId="0" fontId="15" fillId="0" borderId="8" xfId="2" applyFont="1" applyFill="1" applyBorder="1" applyAlignment="1">
      <alignment horizontal="left" indent="1"/>
    </xf>
    <xf numFmtId="173" fontId="20" fillId="0" borderId="8" xfId="1" applyNumberFormat="1" applyFont="1" applyFill="1" applyBorder="1" applyAlignment="1">
      <alignment horizontal="center"/>
    </xf>
    <xf numFmtId="0" fontId="14" fillId="0" borderId="8" xfId="2" applyFont="1" applyFill="1" applyBorder="1" applyAlignment="1">
      <alignment horizontal="left" wrapText="1" indent="1"/>
    </xf>
    <xf numFmtId="164" fontId="14" fillId="0" borderId="8" xfId="6" applyNumberFormat="1" applyFont="1" applyFill="1" applyBorder="1"/>
    <xf numFmtId="0" fontId="38" fillId="0" borderId="8" xfId="2" applyFont="1" applyFill="1" applyBorder="1" applyAlignment="1">
      <alignment horizontal="left" wrapText="1" indent="2"/>
    </xf>
    <xf numFmtId="3" fontId="38" fillId="0" borderId="8" xfId="2" applyNumberFormat="1" applyFont="1" applyFill="1" applyBorder="1" applyAlignment="1">
      <alignment horizontal="right"/>
    </xf>
    <xf numFmtId="0" fontId="38" fillId="0" borderId="9" xfId="2" applyFont="1" applyFill="1" applyBorder="1" applyAlignment="1">
      <alignment horizontal="left" wrapText="1" indent="2"/>
    </xf>
    <xf numFmtId="3" fontId="38" fillId="0" borderId="9" xfId="2" applyNumberFormat="1" applyFont="1" applyFill="1" applyBorder="1" applyAlignment="1">
      <alignment horizontal="right"/>
    </xf>
    <xf numFmtId="0" fontId="13" fillId="0" borderId="8" xfId="2" applyFont="1" applyFill="1" applyBorder="1" applyAlignment="1">
      <alignment horizontal="center"/>
    </xf>
    <xf numFmtId="0" fontId="13" fillId="0" borderId="13" xfId="2" applyFont="1" applyFill="1" applyBorder="1" applyAlignment="1">
      <alignment horizontal="center"/>
    </xf>
    <xf numFmtId="0" fontId="5" fillId="0" borderId="8" xfId="2" applyFont="1" applyFill="1" applyBorder="1" applyAlignment="1">
      <alignment horizontal="left" wrapText="1" indent="1"/>
    </xf>
    <xf numFmtId="164" fontId="16" fillId="0" borderId="8" xfId="2" applyNumberFormat="1" applyFont="1" applyFill="1" applyBorder="1"/>
    <xf numFmtId="167" fontId="17" fillId="0" borderId="13" xfId="1" applyNumberFormat="1" applyFont="1" applyFill="1" applyBorder="1" applyAlignment="1">
      <alignment horizontal="center"/>
    </xf>
    <xf numFmtId="164" fontId="16" fillId="0" borderId="5" xfId="2" applyNumberFormat="1" applyFont="1" applyFill="1" applyBorder="1"/>
    <xf numFmtId="3" fontId="14" fillId="0" borderId="4" xfId="1" applyNumberFormat="1" applyFont="1" applyFill="1" applyBorder="1"/>
    <xf numFmtId="0" fontId="18" fillId="0" borderId="13" xfId="2" applyFont="1" applyFill="1" applyBorder="1" applyAlignment="1">
      <alignment wrapText="1"/>
    </xf>
    <xf numFmtId="164" fontId="14" fillId="0" borderId="13" xfId="2" applyNumberFormat="1" applyFont="1" applyFill="1" applyBorder="1"/>
    <xf numFmtId="3" fontId="13" fillId="0" borderId="8" xfId="1" applyNumberFormat="1" applyFont="1" applyFill="1" applyBorder="1" applyAlignment="1">
      <alignment horizontal="center"/>
    </xf>
    <xf numFmtId="0" fontId="14" fillId="0" borderId="0" xfId="2" applyFont="1" applyFill="1" applyBorder="1"/>
    <xf numFmtId="3" fontId="13" fillId="0" borderId="8" xfId="1" applyNumberFormat="1" applyFont="1" applyFill="1" applyBorder="1"/>
    <xf numFmtId="167" fontId="20" fillId="0" borderId="8" xfId="2" applyNumberFormat="1" applyFont="1" applyFill="1" applyBorder="1" applyAlignment="1">
      <alignment horizontal="center"/>
    </xf>
    <xf numFmtId="3" fontId="16" fillId="0" borderId="8" xfId="1" applyNumberFormat="1" applyFont="1" applyFill="1" applyBorder="1"/>
    <xf numFmtId="168" fontId="16" fillId="0" borderId="8" xfId="1" applyNumberFormat="1" applyFont="1" applyFill="1" applyBorder="1"/>
    <xf numFmtId="0" fontId="9" fillId="0" borderId="8" xfId="0" applyFont="1" applyFill="1" applyBorder="1" applyAlignment="1">
      <alignment horizontal="left" indent="1"/>
    </xf>
    <xf numFmtId="168" fontId="5" fillId="0" borderId="8" xfId="1" applyNumberFormat="1" applyFont="1" applyFill="1" applyBorder="1" applyAlignment="1">
      <alignment horizontal="center"/>
    </xf>
    <xf numFmtId="0" fontId="7" fillId="0" borderId="0" xfId="2" applyFont="1" applyFill="1"/>
    <xf numFmtId="168" fontId="7" fillId="0" borderId="8" xfId="1" applyNumberFormat="1" applyFont="1" applyFill="1" applyBorder="1" applyAlignment="1">
      <alignment horizontal="center"/>
    </xf>
    <xf numFmtId="0" fontId="5" fillId="0" borderId="8" xfId="0" applyFont="1" applyFill="1" applyBorder="1" applyAlignment="1">
      <alignment horizontal="left" vertical="top" wrapText="1" indent="2"/>
    </xf>
    <xf numFmtId="3" fontId="5" fillId="0" borderId="8" xfId="1" applyNumberFormat="1" applyFont="1" applyFill="1" applyBorder="1" applyAlignment="1">
      <alignment horizontal="center"/>
    </xf>
    <xf numFmtId="164" fontId="20" fillId="0" borderId="13" xfId="2" applyNumberFormat="1" applyFont="1" applyFill="1" applyBorder="1"/>
    <xf numFmtId="164" fontId="14" fillId="0" borderId="13" xfId="6" applyNumberFormat="1" applyFont="1" applyFill="1" applyBorder="1"/>
    <xf numFmtId="0" fontId="7" fillId="0" borderId="5" xfId="2" applyFont="1" applyFill="1" applyBorder="1" applyAlignment="1">
      <alignment horizontal="left" indent="1"/>
    </xf>
    <xf numFmtId="168" fontId="9" fillId="0" borderId="8" xfId="1" applyNumberFormat="1" applyFont="1" applyFill="1" applyBorder="1" applyAlignment="1">
      <alignment horizontal="center"/>
    </xf>
    <xf numFmtId="3" fontId="7" fillId="0" borderId="8" xfId="1" applyNumberFormat="1" applyFont="1" applyFill="1" applyBorder="1" applyAlignment="1">
      <alignment horizontal="center"/>
    </xf>
    <xf numFmtId="168" fontId="5" fillId="0" borderId="8" xfId="1" applyNumberFormat="1" applyFont="1" applyFill="1" applyBorder="1" applyAlignment="1">
      <alignment horizontal="right"/>
    </xf>
    <xf numFmtId="0" fontId="5" fillId="0" borderId="8" xfId="0" applyFont="1" applyFill="1" applyBorder="1" applyAlignment="1">
      <alignment horizontal="right" vertical="top" wrapText="1"/>
    </xf>
    <xf numFmtId="3" fontId="5" fillId="0" borderId="13" xfId="1" applyNumberFormat="1" applyFont="1" applyFill="1" applyBorder="1" applyAlignment="1">
      <alignment horizontal="center"/>
    </xf>
    <xf numFmtId="0" fontId="5" fillId="0" borderId="8" xfId="2" applyFont="1" applyFill="1" applyBorder="1" applyAlignment="1">
      <alignment horizontal="right" vertical="top" wrapText="1" indent="3"/>
    </xf>
    <xf numFmtId="0" fontId="7" fillId="0" borderId="8" xfId="2" applyFont="1" applyFill="1" applyBorder="1" applyAlignment="1">
      <alignment horizontal="left" indent="1"/>
    </xf>
    <xf numFmtId="0" fontId="7" fillId="0" borderId="13" xfId="2" applyFont="1" applyFill="1" applyBorder="1" applyAlignment="1">
      <alignment horizontal="right" wrapText="1" indent="3"/>
    </xf>
    <xf numFmtId="3" fontId="16" fillId="0" borderId="8" xfId="1" applyNumberFormat="1" applyFont="1" applyFill="1" applyBorder="1" applyAlignment="1">
      <alignment horizontal="center"/>
    </xf>
    <xf numFmtId="164" fontId="20" fillId="0" borderId="5" xfId="2" applyNumberFormat="1" applyFont="1" applyFill="1" applyBorder="1"/>
    <xf numFmtId="3" fontId="16" fillId="0" borderId="5" xfId="1" applyNumberFormat="1" applyFont="1" applyFill="1" applyBorder="1" applyAlignment="1">
      <alignment horizontal="center"/>
    </xf>
    <xf numFmtId="168" fontId="16" fillId="0" borderId="5" xfId="1" applyNumberFormat="1" applyFont="1" applyFill="1" applyBorder="1" applyAlignment="1">
      <alignment horizontal="center"/>
    </xf>
    <xf numFmtId="0" fontId="18" fillId="0" borderId="20" xfId="2" applyFont="1" applyFill="1" applyBorder="1" applyAlignment="1">
      <alignment wrapText="1"/>
    </xf>
    <xf numFmtId="164" fontId="14" fillId="0" borderId="20" xfId="2" applyNumberFormat="1" applyFont="1" applyFill="1" applyBorder="1"/>
    <xf numFmtId="0" fontId="36" fillId="0" borderId="8" xfId="2" applyFont="1" applyFill="1" applyBorder="1" applyAlignment="1">
      <alignment horizontal="left" indent="1"/>
    </xf>
    <xf numFmtId="3" fontId="13" fillId="0" borderId="13" xfId="1" applyNumberFormat="1" applyFont="1" applyFill="1" applyBorder="1" applyAlignment="1">
      <alignment horizontal="center"/>
    </xf>
    <xf numFmtId="0" fontId="14" fillId="0" borderId="9" xfId="2" applyFont="1" applyFill="1" applyBorder="1" applyAlignment="1">
      <alignment horizontal="left" wrapText="1" indent="1"/>
    </xf>
    <xf numFmtId="0" fontId="40" fillId="0" borderId="8" xfId="0" applyFont="1" applyFill="1" applyBorder="1" applyAlignment="1">
      <alignment horizontal="left" wrapText="1" indent="2"/>
    </xf>
    <xf numFmtId="3" fontId="7" fillId="0" borderId="8" xfId="1" applyNumberFormat="1" applyFont="1" applyFill="1" applyBorder="1"/>
    <xf numFmtId="3" fontId="5" fillId="0" borderId="8" xfId="1" applyNumberFormat="1" applyFont="1" applyFill="1" applyBorder="1"/>
    <xf numFmtId="164" fontId="7" fillId="0" borderId="8" xfId="1" applyNumberFormat="1" applyFont="1" applyFill="1" applyBorder="1"/>
    <xf numFmtId="3" fontId="5" fillId="0" borderId="5" xfId="1" applyNumberFormat="1" applyFont="1" applyFill="1" applyBorder="1"/>
    <xf numFmtId="0" fontId="18" fillId="0" borderId="13" xfId="2" applyFont="1" applyFill="1" applyBorder="1"/>
    <xf numFmtId="0" fontId="18" fillId="0" borderId="2" xfId="2" applyFont="1" applyFill="1" applyBorder="1" applyAlignment="1">
      <alignment vertical="justify"/>
    </xf>
    <xf numFmtId="0" fontId="0" fillId="0" borderId="3" xfId="0" applyFill="1" applyBorder="1" applyAlignment="1">
      <alignment vertical="justify"/>
    </xf>
    <xf numFmtId="3" fontId="18" fillId="0" borderId="3" xfId="2" applyNumberFormat="1" applyFont="1" applyFill="1" applyBorder="1" applyAlignment="1">
      <alignment horizontal="left" vertical="justify"/>
    </xf>
    <xf numFmtId="0" fontId="18" fillId="0" borderId="3" xfId="2" applyFont="1" applyFill="1" applyBorder="1" applyAlignment="1">
      <alignment horizontal="left" vertical="justify"/>
    </xf>
    <xf numFmtId="0" fontId="18" fillId="0" borderId="16" xfId="2" applyFont="1" applyFill="1" applyBorder="1" applyAlignment="1">
      <alignment horizontal="left" vertical="justify"/>
    </xf>
    <xf numFmtId="0" fontId="14" fillId="0" borderId="0" xfId="2" applyFont="1" applyFill="1" applyBorder="1" applyAlignment="1"/>
    <xf numFmtId="0" fontId="15" fillId="0" borderId="13" xfId="2" applyFont="1" applyFill="1" applyBorder="1" applyAlignment="1">
      <alignment horizontal="left" indent="1"/>
    </xf>
    <xf numFmtId="164" fontId="5" fillId="0" borderId="13" xfId="2" applyNumberFormat="1" applyFont="1" applyFill="1" applyBorder="1"/>
    <xf numFmtId="3" fontId="7" fillId="0" borderId="8" xfId="2" applyNumberFormat="1" applyFont="1" applyFill="1" applyBorder="1"/>
    <xf numFmtId="167" fontId="16" fillId="0" borderId="8" xfId="1" applyNumberFormat="1" applyFont="1" applyFill="1" applyBorder="1" applyAlignment="1">
      <alignment horizontal="center"/>
    </xf>
    <xf numFmtId="168" fontId="7" fillId="0" borderId="8" xfId="1" applyNumberFormat="1" applyFont="1" applyFill="1" applyBorder="1"/>
    <xf numFmtId="164" fontId="16" fillId="0" borderId="8" xfId="2" applyNumberFormat="1" applyFont="1" applyFill="1" applyBorder="1" applyAlignment="1">
      <alignment horizontal="center"/>
    </xf>
    <xf numFmtId="0" fontId="32" fillId="0" borderId="8" xfId="2" applyFont="1" applyFill="1" applyBorder="1" applyAlignment="1">
      <alignment horizontal="left" wrapText="1" indent="1"/>
    </xf>
    <xf numFmtId="3" fontId="5" fillId="0" borderId="8" xfId="0" applyNumberFormat="1" applyFont="1" applyFill="1" applyBorder="1" applyAlignment="1">
      <alignment horizontal="left" vertical="top" wrapText="1" indent="2"/>
    </xf>
    <xf numFmtId="3" fontId="5" fillId="0" borderId="13" xfId="0" applyNumberFormat="1" applyFont="1" applyFill="1" applyBorder="1" applyAlignment="1">
      <alignment horizontal="left" vertical="top" wrapText="1" indent="2"/>
    </xf>
    <xf numFmtId="0" fontId="5" fillId="0" borderId="13" xfId="0" applyFont="1" applyFill="1" applyBorder="1" applyAlignment="1">
      <alignment horizontal="left" vertical="top" wrapText="1" indent="2"/>
    </xf>
    <xf numFmtId="166" fontId="13" fillId="0" borderId="8" xfId="2" applyNumberFormat="1" applyFont="1" applyFill="1" applyBorder="1" applyAlignment="1">
      <alignment horizontal="center"/>
    </xf>
    <xf numFmtId="166" fontId="23" fillId="0" borderId="8" xfId="2" applyNumberFormat="1" applyFont="1" applyFill="1" applyBorder="1" applyAlignment="1">
      <alignment horizontal="center"/>
    </xf>
    <xf numFmtId="164" fontId="17" fillId="0" borderId="13" xfId="1" applyNumberFormat="1" applyFont="1" applyFill="1" applyBorder="1"/>
    <xf numFmtId="0" fontId="7" fillId="0" borderId="9" xfId="2" applyFont="1" applyFill="1" applyBorder="1" applyAlignment="1">
      <alignment vertical="center" wrapText="1"/>
    </xf>
    <xf numFmtId="3" fontId="7" fillId="0" borderId="5" xfId="1" applyNumberFormat="1" applyFont="1" applyFill="1" applyBorder="1"/>
    <xf numFmtId="166" fontId="16" fillId="0" borderId="8" xfId="2" applyNumberFormat="1" applyFont="1" applyFill="1" applyBorder="1" applyAlignment="1">
      <alignment horizontal="center"/>
    </xf>
    <xf numFmtId="168" fontId="14" fillId="0" borderId="5" xfId="1" applyNumberFormat="1" applyFont="1" applyFill="1" applyBorder="1" applyAlignment="1">
      <alignment horizontal="center"/>
    </xf>
    <xf numFmtId="164" fontId="16" fillId="0" borderId="4" xfId="2" applyNumberFormat="1" applyFont="1" applyFill="1" applyBorder="1"/>
    <xf numFmtId="3" fontId="13" fillId="0" borderId="4" xfId="1" applyNumberFormat="1" applyFont="1" applyFill="1" applyBorder="1" applyAlignment="1">
      <alignment horizontal="center"/>
    </xf>
    <xf numFmtId="168" fontId="13" fillId="0" borderId="4" xfId="1" applyNumberFormat="1" applyFont="1" applyFill="1" applyBorder="1" applyAlignment="1">
      <alignment horizontal="center"/>
    </xf>
    <xf numFmtId="0" fontId="5" fillId="0" borderId="8" xfId="2" applyFont="1" applyFill="1" applyBorder="1" applyAlignment="1">
      <alignment horizontal="left" indent="2"/>
    </xf>
    <xf numFmtId="166" fontId="5" fillId="0" borderId="8" xfId="2" applyNumberFormat="1" applyFont="1" applyFill="1" applyBorder="1"/>
    <xf numFmtId="0" fontId="16" fillId="0" borderId="8" xfId="2" applyFont="1" applyFill="1" applyBorder="1" applyAlignment="1">
      <alignment horizontal="left" wrapText="1" indent="1" shrinkToFit="1"/>
    </xf>
    <xf numFmtId="167" fontId="16" fillId="0" borderId="8" xfId="2" applyNumberFormat="1" applyFont="1" applyFill="1" applyBorder="1" applyAlignment="1">
      <alignment horizontal="center"/>
    </xf>
    <xf numFmtId="3" fontId="13" fillId="0" borderId="4" xfId="1" applyNumberFormat="1" applyFont="1" applyFill="1" applyBorder="1"/>
    <xf numFmtId="168" fontId="13" fillId="0" borderId="4" xfId="1" applyNumberFormat="1" applyFont="1" applyFill="1" applyBorder="1"/>
    <xf numFmtId="0" fontId="18" fillId="0" borderId="5" xfId="2" applyFont="1" applyFill="1" applyBorder="1" applyAlignment="1">
      <alignment horizontal="left"/>
    </xf>
    <xf numFmtId="3" fontId="13" fillId="0" borderId="5" xfId="1" applyNumberFormat="1" applyFont="1" applyFill="1" applyBorder="1"/>
    <xf numFmtId="168" fontId="13" fillId="0" borderId="5" xfId="1" applyNumberFormat="1" applyFont="1" applyFill="1" applyBorder="1"/>
    <xf numFmtId="0" fontId="21" fillId="0" borderId="8" xfId="2" applyFont="1" applyFill="1" applyBorder="1" applyAlignment="1">
      <alignment horizontal="left" vertical="justify" indent="2"/>
    </xf>
    <xf numFmtId="3" fontId="22" fillId="0" borderId="8" xfId="2" applyNumberFormat="1" applyFont="1" applyFill="1" applyBorder="1"/>
    <xf numFmtId="0" fontId="14" fillId="0" borderId="5" xfId="2" applyFont="1" applyFill="1" applyBorder="1" applyAlignment="1">
      <alignment wrapText="1"/>
    </xf>
    <xf numFmtId="0" fontId="7" fillId="0" borderId="0" xfId="2" applyFont="1" applyFill="1" applyBorder="1"/>
    <xf numFmtId="0" fontId="7" fillId="0" borderId="8" xfId="2" applyFont="1" applyFill="1" applyBorder="1" applyAlignment="1">
      <alignment wrapText="1"/>
    </xf>
    <xf numFmtId="164" fontId="7" fillId="0" borderId="8" xfId="2" applyNumberFormat="1" applyFont="1" applyFill="1" applyBorder="1"/>
    <xf numFmtId="164" fontId="5" fillId="0" borderId="8" xfId="1" applyNumberFormat="1" applyFont="1" applyFill="1" applyBorder="1"/>
    <xf numFmtId="3" fontId="7" fillId="0" borderId="0" xfId="2" applyNumberFormat="1" applyFont="1" applyFill="1" applyBorder="1"/>
    <xf numFmtId="0" fontId="9" fillId="0" borderId="8" xfId="2" applyFont="1" applyFill="1" applyBorder="1" applyAlignment="1">
      <alignment horizontal="left" indent="1"/>
    </xf>
    <xf numFmtId="164" fontId="5" fillId="0" borderId="8" xfId="2" applyNumberFormat="1" applyFont="1" applyFill="1" applyBorder="1" applyAlignment="1">
      <alignment horizontal="center"/>
    </xf>
    <xf numFmtId="0" fontId="5" fillId="0" borderId="8" xfId="2" applyFont="1" applyFill="1" applyBorder="1" applyAlignment="1">
      <alignment horizontal="left" wrapText="1" indent="2"/>
    </xf>
    <xf numFmtId="3" fontId="5" fillId="0" borderId="0" xfId="2" applyNumberFormat="1" applyFont="1" applyFill="1" applyBorder="1"/>
    <xf numFmtId="0" fontId="5" fillId="0" borderId="0" xfId="2" applyFont="1" applyFill="1" applyBorder="1"/>
    <xf numFmtId="166" fontId="5" fillId="0" borderId="13" xfId="2" applyNumberFormat="1" applyFont="1" applyFill="1" applyBorder="1"/>
    <xf numFmtId="3" fontId="14" fillId="0" borderId="0" xfId="2" applyNumberFormat="1" applyFont="1" applyFill="1"/>
    <xf numFmtId="0" fontId="14" fillId="0" borderId="0" xfId="2" applyFont="1" applyFill="1"/>
    <xf numFmtId="164" fontId="15" fillId="0" borderId="8" xfId="2" applyNumberFormat="1" applyFont="1" applyFill="1" applyBorder="1"/>
    <xf numFmtId="168" fontId="15" fillId="0" borderId="13" xfId="1" applyNumberFormat="1" applyFont="1" applyFill="1" applyBorder="1" applyAlignment="1">
      <alignment horizontal="center"/>
    </xf>
    <xf numFmtId="168" fontId="20" fillId="0" borderId="13" xfId="1" applyNumberFormat="1" applyFont="1" applyFill="1" applyBorder="1" applyAlignment="1">
      <alignment horizontal="center"/>
    </xf>
    <xf numFmtId="168" fontId="16" fillId="0" borderId="13" xfId="1" applyNumberFormat="1" applyFont="1" applyFill="1" applyBorder="1" applyAlignment="1">
      <alignment horizontal="center"/>
    </xf>
    <xf numFmtId="0" fontId="38" fillId="0" borderId="8" xfId="0" applyFont="1" applyFill="1" applyBorder="1" applyAlignment="1">
      <alignment horizontal="left" indent="2"/>
    </xf>
    <xf numFmtId="164" fontId="5" fillId="0" borderId="8" xfId="2" applyNumberFormat="1" applyFont="1" applyFill="1" applyBorder="1" applyAlignment="1">
      <alignment horizontal="right"/>
    </xf>
    <xf numFmtId="0" fontId="17" fillId="0" borderId="8" xfId="0" applyFont="1" applyFill="1" applyBorder="1" applyAlignment="1">
      <alignment horizontal="left" indent="1"/>
    </xf>
    <xf numFmtId="0" fontId="5" fillId="0" borderId="12" xfId="2" applyFont="1" applyFill="1" applyBorder="1"/>
    <xf numFmtId="0" fontId="7" fillId="0" borderId="14" xfId="2" applyFont="1" applyFill="1" applyBorder="1" applyAlignment="1">
      <alignment wrapText="1"/>
    </xf>
    <xf numFmtId="164" fontId="7" fillId="0" borderId="14" xfId="2" applyNumberFormat="1" applyFont="1" applyFill="1" applyBorder="1"/>
    <xf numFmtId="0" fontId="7" fillId="0" borderId="20" xfId="2" applyFont="1" applyFill="1" applyBorder="1" applyAlignment="1"/>
    <xf numFmtId="164" fontId="5" fillId="0" borderId="20" xfId="2" applyNumberFormat="1" applyFont="1" applyFill="1" applyBorder="1"/>
    <xf numFmtId="164" fontId="5" fillId="0" borderId="20" xfId="1" applyNumberFormat="1" applyFont="1" applyFill="1" applyBorder="1"/>
    <xf numFmtId="168" fontId="7" fillId="0" borderId="8" xfId="1" applyNumberFormat="1" applyFont="1" applyFill="1" applyBorder="1" applyAlignment="1">
      <alignment horizontal="right"/>
    </xf>
    <xf numFmtId="3" fontId="7" fillId="0" borderId="0" xfId="2" applyNumberFormat="1" applyFont="1" applyFill="1"/>
    <xf numFmtId="168" fontId="5" fillId="0" borderId="13" xfId="1" applyNumberFormat="1" applyFont="1" applyFill="1" applyBorder="1" applyAlignment="1">
      <alignment horizontal="center"/>
    </xf>
    <xf numFmtId="0" fontId="39" fillId="0" borderId="13" xfId="0" applyFont="1" applyFill="1" applyBorder="1" applyAlignment="1">
      <alignment horizontal="left" indent="2"/>
    </xf>
    <xf numFmtId="168" fontId="5" fillId="0" borderId="13" xfId="1" applyNumberFormat="1" applyFont="1" applyFill="1" applyBorder="1" applyAlignment="1">
      <alignment horizontal="right"/>
    </xf>
    <xf numFmtId="0" fontId="44" fillId="0" borderId="13" xfId="0" applyFont="1" applyFill="1" applyBorder="1" applyAlignment="1">
      <alignment horizontal="left" indent="2"/>
    </xf>
    <xf numFmtId="164" fontId="9" fillId="0" borderId="8" xfId="2" applyNumberFormat="1" applyFont="1" applyFill="1" applyBorder="1"/>
    <xf numFmtId="0" fontId="17" fillId="0" borderId="9" xfId="0" applyFont="1" applyFill="1" applyBorder="1" applyAlignment="1">
      <alignment horizontal="left" indent="2"/>
    </xf>
    <xf numFmtId="164" fontId="17" fillId="0" borderId="8" xfId="2" applyNumberFormat="1" applyFont="1" applyFill="1" applyBorder="1"/>
    <xf numFmtId="166" fontId="17" fillId="0" borderId="8" xfId="2" applyNumberFormat="1" applyFont="1" applyFill="1" applyBorder="1"/>
    <xf numFmtId="0" fontId="7" fillId="0" borderId="18" xfId="2" applyFont="1" applyFill="1" applyBorder="1"/>
    <xf numFmtId="164" fontId="7" fillId="0" borderId="18" xfId="2" applyNumberFormat="1" applyFont="1" applyFill="1" applyBorder="1" applyAlignment="1">
      <alignment horizontal="right"/>
    </xf>
    <xf numFmtId="0" fontId="7" fillId="0" borderId="8" xfId="2" applyFont="1" applyFill="1" applyBorder="1"/>
    <xf numFmtId="169" fontId="20" fillId="0" borderId="13" xfId="2" applyNumberFormat="1" applyFont="1" applyFill="1" applyBorder="1" applyAlignment="1">
      <alignment horizontal="center"/>
    </xf>
    <xf numFmtId="0" fontId="5" fillId="0" borderId="5" xfId="2" applyFont="1" applyFill="1" applyBorder="1"/>
    <xf numFmtId="164" fontId="7" fillId="0" borderId="5" xfId="1" applyNumberFormat="1" applyFont="1" applyFill="1" applyBorder="1"/>
    <xf numFmtId="164" fontId="5" fillId="0" borderId="18" xfId="2" applyNumberFormat="1" applyFont="1" applyFill="1" applyBorder="1"/>
    <xf numFmtId="164" fontId="7" fillId="0" borderId="18" xfId="2" applyNumberFormat="1" applyFont="1" applyFill="1" applyBorder="1"/>
    <xf numFmtId="0" fontId="5" fillId="0" borderId="1" xfId="2" applyFont="1" applyFill="1" applyBorder="1"/>
    <xf numFmtId="164" fontId="5" fillId="0" borderId="1" xfId="2" applyNumberFormat="1" applyFont="1" applyFill="1" applyBorder="1"/>
    <xf numFmtId="0" fontId="7" fillId="0" borderId="8" xfId="2" applyFont="1" applyFill="1" applyBorder="1" applyAlignment="1">
      <alignment horizontal="left"/>
    </xf>
    <xf numFmtId="0" fontId="41" fillId="0" borderId="8" xfId="0" applyFont="1" applyFill="1" applyBorder="1" applyAlignment="1">
      <alignment horizontal="left" wrapText="1" indent="2"/>
    </xf>
    <xf numFmtId="0" fontId="40" fillId="0" borderId="9" xfId="0" applyFont="1" applyFill="1" applyBorder="1" applyAlignment="1">
      <alignment horizontal="left" wrapText="1" indent="2"/>
    </xf>
    <xf numFmtId="164" fontId="7" fillId="0" borderId="5" xfId="2" applyNumberFormat="1" applyFont="1" applyFill="1" applyBorder="1"/>
    <xf numFmtId="0" fontId="7" fillId="0" borderId="8" xfId="2" applyFont="1" applyFill="1" applyBorder="1" applyAlignment="1">
      <alignment horizontal="left" wrapText="1"/>
    </xf>
    <xf numFmtId="164" fontId="5" fillId="0" borderId="9" xfId="2" applyNumberFormat="1" applyFont="1" applyFill="1" applyBorder="1"/>
    <xf numFmtId="0" fontId="5" fillId="0" borderId="10" xfId="2" applyFont="1" applyFill="1" applyBorder="1"/>
    <xf numFmtId="0" fontId="7" fillId="0" borderId="14" xfId="2" applyFont="1" applyFill="1" applyBorder="1"/>
    <xf numFmtId="164" fontId="7" fillId="0" borderId="1" xfId="2" applyNumberFormat="1" applyFont="1" applyFill="1" applyBorder="1"/>
    <xf numFmtId="0" fontId="7" fillId="0" borderId="10" xfId="2" applyFont="1" applyFill="1" applyBorder="1" applyAlignment="1">
      <alignment wrapText="1"/>
    </xf>
    <xf numFmtId="0" fontId="7" fillId="0" borderId="18" xfId="2" applyFont="1" applyFill="1" applyBorder="1" applyAlignment="1">
      <alignment horizontal="left"/>
    </xf>
    <xf numFmtId="164" fontId="28" fillId="0" borderId="13" xfId="1" applyNumberFormat="1" applyFont="1" applyFill="1" applyBorder="1"/>
    <xf numFmtId="0" fontId="44" fillId="0" borderId="8" xfId="0" applyFont="1" applyFill="1" applyBorder="1" applyAlignment="1">
      <alignment horizontal="left" wrapText="1" indent="2"/>
    </xf>
    <xf numFmtId="164" fontId="33" fillId="0" borderId="13" xfId="1" applyNumberFormat="1" applyFont="1" applyFill="1" applyBorder="1"/>
    <xf numFmtId="0" fontId="7" fillId="0" borderId="14" xfId="2" applyFont="1" applyFill="1" applyBorder="1" applyAlignment="1">
      <alignment horizontal="left"/>
    </xf>
    <xf numFmtId="164" fontId="28" fillId="0" borderId="13" xfId="1" applyNumberFormat="1" applyFont="1" applyFill="1" applyBorder="1" applyAlignment="1"/>
    <xf numFmtId="166" fontId="7" fillId="0" borderId="8" xfId="2" applyNumberFormat="1" applyFont="1" applyFill="1" applyBorder="1"/>
    <xf numFmtId="0" fontId="7" fillId="0" borderId="13" xfId="2" applyFont="1" applyFill="1" applyBorder="1" applyAlignment="1">
      <alignment horizontal="left"/>
    </xf>
    <xf numFmtId="164" fontId="7" fillId="0" borderId="13" xfId="2" applyNumberFormat="1" applyFont="1" applyFill="1" applyBorder="1"/>
    <xf numFmtId="0" fontId="7" fillId="0" borderId="14" xfId="2" applyFont="1" applyFill="1" applyBorder="1" applyAlignment="1">
      <alignment horizontal="left" wrapText="1"/>
    </xf>
    <xf numFmtId="164" fontId="6" fillId="0" borderId="13" xfId="1" applyNumberFormat="1" applyFont="1" applyFill="1" applyBorder="1"/>
    <xf numFmtId="0" fontId="5" fillId="0" borderId="9" xfId="2" applyFont="1" applyFill="1" applyBorder="1" applyAlignment="1">
      <alignment horizontal="left" wrapText="1" indent="1"/>
    </xf>
    <xf numFmtId="164" fontId="5" fillId="0" borderId="13" xfId="1" applyNumberFormat="1" applyFont="1" applyFill="1" applyBorder="1" applyAlignment="1"/>
    <xf numFmtId="0" fontId="7" fillId="0" borderId="1" xfId="2" applyFont="1" applyFill="1" applyBorder="1" applyAlignment="1">
      <alignment horizontal="left" indent="2"/>
    </xf>
    <xf numFmtId="0" fontId="5" fillId="0" borderId="1" xfId="2" applyFont="1" applyFill="1" applyBorder="1" applyAlignment="1">
      <alignment wrapText="1"/>
    </xf>
    <xf numFmtId="0" fontId="7" fillId="0" borderId="5" xfId="2" applyFont="1" applyFill="1" applyBorder="1"/>
    <xf numFmtId="164" fontId="5" fillId="0" borderId="5" xfId="2" applyNumberFormat="1" applyFont="1" applyFill="1" applyBorder="1"/>
    <xf numFmtId="164" fontId="5" fillId="0" borderId="14" xfId="1" applyNumberFormat="1" applyFont="1" applyFill="1" applyBorder="1"/>
    <xf numFmtId="164" fontId="5" fillId="0" borderId="18" xfId="1" applyNumberFormat="1" applyFont="1" applyFill="1" applyBorder="1"/>
    <xf numFmtId="0" fontId="5" fillId="0" borderId="20" xfId="2" applyFont="1" applyFill="1" applyBorder="1"/>
    <xf numFmtId="164" fontId="7" fillId="0" borderId="18" xfId="1" applyNumberFormat="1" applyFont="1" applyFill="1" applyBorder="1"/>
    <xf numFmtId="0" fontId="7" fillId="0" borderId="18" xfId="2" applyFont="1" applyFill="1" applyBorder="1" applyAlignment="1">
      <alignment horizontal="left" indent="2"/>
    </xf>
    <xf numFmtId="164" fontId="5" fillId="0" borderId="5" xfId="2" applyNumberFormat="1" applyFont="1" applyFill="1" applyBorder="1" applyAlignment="1">
      <alignment horizontal="center"/>
    </xf>
    <xf numFmtId="167" fontId="5" fillId="0" borderId="13" xfId="1" applyNumberFormat="1" applyFont="1" applyFill="1" applyBorder="1" applyAlignment="1">
      <alignment horizontal="center"/>
    </xf>
    <xf numFmtId="164" fontId="7" fillId="0" borderId="14" xfId="2" applyNumberFormat="1" applyFont="1" applyFill="1" applyBorder="1" applyAlignment="1">
      <alignment horizontal="center"/>
    </xf>
    <xf numFmtId="0" fontId="18" fillId="0" borderId="7" xfId="2" applyFont="1" applyFill="1" applyBorder="1"/>
    <xf numFmtId="164" fontId="14" fillId="0" borderId="7" xfId="2" applyNumberFormat="1" applyFont="1" applyFill="1" applyBorder="1"/>
    <xf numFmtId="164" fontId="5" fillId="0" borderId="7" xfId="1" applyNumberFormat="1" applyFont="1" applyFill="1" applyBorder="1"/>
    <xf numFmtId="164" fontId="13" fillId="0" borderId="8" xfId="3" applyNumberFormat="1" applyFont="1" applyFill="1" applyBorder="1" applyAlignment="1">
      <alignment horizontal="left"/>
    </xf>
    <xf numFmtId="0" fontId="7" fillId="0" borderId="9" xfId="2" applyFont="1" applyFill="1" applyBorder="1" applyAlignment="1">
      <alignment horizontal="left" indent="1"/>
    </xf>
    <xf numFmtId="164" fontId="7" fillId="0" borderId="9" xfId="2" applyNumberFormat="1" applyFont="1" applyFill="1" applyBorder="1"/>
    <xf numFmtId="164" fontId="13" fillId="0" borderId="13" xfId="2" applyNumberFormat="1" applyFont="1" applyFill="1" applyBorder="1"/>
    <xf numFmtId="164" fontId="17" fillId="0" borderId="8" xfId="0" applyNumberFormat="1" applyFont="1" applyFill="1" applyBorder="1" applyAlignment="1">
      <alignment horizontal="left" vertical="top" wrapText="1" indent="2"/>
    </xf>
    <xf numFmtId="164" fontId="13" fillId="0" borderId="18" xfId="3" applyNumberFormat="1" applyFont="1" applyFill="1" applyBorder="1" applyAlignment="1">
      <alignment horizontal="left"/>
    </xf>
    <xf numFmtId="167" fontId="16" fillId="0" borderId="18" xfId="2" applyNumberFormat="1" applyFont="1" applyFill="1" applyBorder="1" applyAlignment="1">
      <alignment horizontal="center"/>
    </xf>
    <xf numFmtId="0" fontId="4" fillId="0" borderId="29" xfId="2" applyFont="1" applyFill="1" applyBorder="1" applyAlignment="1">
      <alignment horizontal="left" indent="2"/>
    </xf>
    <xf numFmtId="0" fontId="2" fillId="0" borderId="30" xfId="2" applyFont="1" applyFill="1" applyBorder="1" applyAlignment="1">
      <alignment horizontal="left" vertical="top" wrapText="1" indent="2"/>
    </xf>
    <xf numFmtId="0" fontId="2" fillId="0" borderId="30" xfId="2" applyFont="1" applyFill="1" applyBorder="1" applyAlignment="1">
      <alignment horizontal="left" indent="2"/>
    </xf>
    <xf numFmtId="164" fontId="7" fillId="0" borderId="18" xfId="2" applyNumberFormat="1" applyFont="1" applyFill="1" applyBorder="1" applyAlignment="1">
      <alignment horizontal="center"/>
    </xf>
    <xf numFmtId="164" fontId="7" fillId="0" borderId="20" xfId="2" applyNumberFormat="1" applyFont="1" applyFill="1" applyBorder="1"/>
    <xf numFmtId="0" fontId="14" fillId="0" borderId="1" xfId="2" applyFont="1" applyFill="1" applyBorder="1" applyAlignment="1">
      <alignment wrapText="1"/>
    </xf>
    <xf numFmtId="164" fontId="7" fillId="0" borderId="1" xfId="2" applyNumberFormat="1" applyFont="1" applyFill="1" applyBorder="1" applyAlignment="1">
      <alignment horizontal="center"/>
    </xf>
    <xf numFmtId="0" fontId="14" fillId="0" borderId="8" xfId="2" applyFont="1" applyFill="1" applyBorder="1" applyAlignment="1">
      <alignment horizontal="left" indent="1"/>
    </xf>
    <xf numFmtId="164" fontId="7" fillId="0" borderId="5" xfId="2" applyNumberFormat="1" applyFont="1" applyFill="1" applyBorder="1" applyAlignment="1">
      <alignment horizontal="center"/>
    </xf>
    <xf numFmtId="0" fontId="7" fillId="0" borderId="8" xfId="0" applyFont="1" applyFill="1" applyBorder="1" applyAlignment="1">
      <alignment horizontal="left" indent="1"/>
    </xf>
    <xf numFmtId="164" fontId="5" fillId="0" borderId="13" xfId="2" applyNumberFormat="1" applyFont="1" applyFill="1" applyBorder="1" applyAlignment="1">
      <alignment horizontal="right"/>
    </xf>
    <xf numFmtId="0" fontId="5" fillId="0" borderId="0" xfId="2" applyFont="1" applyFill="1"/>
    <xf numFmtId="0" fontId="12" fillId="0" borderId="20" xfId="2" applyFont="1" applyFill="1" applyBorder="1"/>
    <xf numFmtId="164" fontId="13" fillId="0" borderId="8" xfId="6" applyNumberFormat="1" applyFont="1" applyFill="1" applyBorder="1"/>
    <xf numFmtId="166" fontId="13" fillId="0" borderId="8" xfId="6" applyNumberFormat="1" applyFont="1" applyFill="1" applyBorder="1"/>
    <xf numFmtId="166" fontId="13" fillId="0" borderId="13" xfId="6" applyNumberFormat="1" applyFont="1" applyFill="1" applyBorder="1"/>
    <xf numFmtId="164" fontId="23" fillId="0" borderId="8" xfId="2" applyNumberFormat="1" applyFont="1" applyFill="1" applyBorder="1"/>
    <xf numFmtId="0" fontId="11" fillId="0" borderId="8" xfId="2" applyFont="1" applyFill="1" applyBorder="1" applyAlignment="1">
      <alignment horizontal="left" wrapText="1" indent="1"/>
    </xf>
    <xf numFmtId="164" fontId="14" fillId="0" borderId="9" xfId="6" applyNumberFormat="1" applyFont="1" applyFill="1" applyBorder="1"/>
    <xf numFmtId="166" fontId="24" fillId="0" borderId="8" xfId="6" applyNumberFormat="1" applyFont="1" applyFill="1" applyBorder="1"/>
    <xf numFmtId="0" fontId="13" fillId="0" borderId="9" xfId="2" applyFont="1" applyFill="1" applyBorder="1"/>
    <xf numFmtId="164" fontId="14" fillId="0" borderId="11" xfId="6" applyNumberFormat="1" applyFont="1" applyFill="1" applyBorder="1" applyAlignment="1">
      <alignment horizontal="center"/>
    </xf>
    <xf numFmtId="166" fontId="14" fillId="0" borderId="0" xfId="2" applyNumberFormat="1" applyFont="1" applyFill="1" applyBorder="1"/>
    <xf numFmtId="0" fontId="14" fillId="0" borderId="17" xfId="2" applyFont="1" applyFill="1" applyBorder="1"/>
    <xf numFmtId="0" fontId="18" fillId="0" borderId="5" xfId="2" applyFont="1" applyFill="1" applyBorder="1"/>
    <xf numFmtId="164" fontId="13" fillId="0" borderId="5" xfId="6" applyNumberFormat="1" applyFont="1" applyFill="1" applyBorder="1" applyAlignment="1">
      <alignment horizontal="center"/>
    </xf>
    <xf numFmtId="164" fontId="13" fillId="0" borderId="8" xfId="6" applyNumberFormat="1" applyFont="1" applyFill="1" applyBorder="1" applyAlignment="1">
      <alignment horizontal="center"/>
    </xf>
    <xf numFmtId="164" fontId="5" fillId="0" borderId="13" xfId="1" applyNumberFormat="1" applyFont="1" applyFill="1" applyBorder="1" applyAlignment="1">
      <alignment horizontal="center"/>
    </xf>
    <xf numFmtId="164" fontId="14" fillId="0" borderId="0" xfId="2" applyNumberFormat="1" applyFont="1" applyFill="1"/>
    <xf numFmtId="164" fontId="14" fillId="0" borderId="8" xfId="2" applyNumberFormat="1" applyFont="1" applyFill="1" applyBorder="1" applyAlignment="1">
      <alignment horizontal="right"/>
    </xf>
    <xf numFmtId="164" fontId="20" fillId="0" borderId="8" xfId="2" applyNumberFormat="1" applyFont="1" applyFill="1" applyBorder="1" applyAlignment="1">
      <alignment horizontal="right"/>
    </xf>
    <xf numFmtId="164" fontId="23" fillId="0" borderId="8" xfId="2" applyNumberFormat="1" applyFont="1" applyFill="1" applyBorder="1" applyAlignment="1">
      <alignment horizontal="right"/>
    </xf>
    <xf numFmtId="166" fontId="16" fillId="0" borderId="8" xfId="6" applyNumberFormat="1" applyFont="1" applyFill="1" applyBorder="1"/>
    <xf numFmtId="164" fontId="9" fillId="0" borderId="13" xfId="1" applyNumberFormat="1" applyFont="1" applyFill="1" applyBorder="1"/>
    <xf numFmtId="166" fontId="20" fillId="0" borderId="8" xfId="6" applyNumberFormat="1" applyFont="1" applyFill="1" applyBorder="1"/>
    <xf numFmtId="164" fontId="24" fillId="0" borderId="8" xfId="6" applyNumberFormat="1" applyFont="1" applyFill="1" applyBorder="1"/>
    <xf numFmtId="164" fontId="13" fillId="0" borderId="5" xfId="6" applyNumberFormat="1" applyFont="1" applyFill="1" applyBorder="1"/>
    <xf numFmtId="164" fontId="9" fillId="0" borderId="5" xfId="1" applyNumberFormat="1" applyFont="1" applyFill="1" applyBorder="1"/>
    <xf numFmtId="167" fontId="7" fillId="0" borderId="5" xfId="1" applyNumberFormat="1" applyFont="1" applyFill="1" applyBorder="1" applyAlignment="1">
      <alignment horizontal="center"/>
    </xf>
    <xf numFmtId="0" fontId="14" fillId="0" borderId="11" xfId="2" applyFont="1" applyFill="1" applyBorder="1" applyAlignment="1">
      <alignment horizontal="left"/>
    </xf>
    <xf numFmtId="172" fontId="13" fillId="0" borderId="5" xfId="6" applyNumberFormat="1" applyFont="1" applyFill="1" applyBorder="1"/>
    <xf numFmtId="0" fontId="18" fillId="0" borderId="8" xfId="2" applyFont="1" applyFill="1" applyBorder="1"/>
    <xf numFmtId="164" fontId="20" fillId="0" borderId="8" xfId="6" applyNumberFormat="1" applyFont="1" applyFill="1" applyBorder="1"/>
    <xf numFmtId="166" fontId="20" fillId="0" borderId="8" xfId="6" applyNumberFormat="1" applyFont="1" applyFill="1" applyBorder="1" applyAlignment="1">
      <alignment horizontal="center"/>
    </xf>
    <xf numFmtId="166" fontId="20" fillId="0" borderId="13" xfId="6" applyNumberFormat="1" applyFont="1" applyFill="1" applyBorder="1" applyAlignment="1">
      <alignment horizontal="center"/>
    </xf>
    <xf numFmtId="164" fontId="23" fillId="0" borderId="8" xfId="6" applyNumberFormat="1" applyFont="1" applyFill="1" applyBorder="1" applyAlignment="1">
      <alignment horizontal="center"/>
    </xf>
    <xf numFmtId="164" fontId="23" fillId="0" borderId="13" xfId="6" applyNumberFormat="1" applyFont="1" applyFill="1" applyBorder="1" applyAlignment="1">
      <alignment horizontal="center"/>
    </xf>
    <xf numFmtId="164" fontId="13" fillId="0" borderId="9" xfId="6" applyNumberFormat="1" applyFont="1" applyFill="1" applyBorder="1"/>
    <xf numFmtId="167" fontId="17" fillId="0" borderId="13" xfId="1" applyNumberFormat="1" applyFont="1" applyFill="1" applyBorder="1"/>
    <xf numFmtId="172" fontId="14" fillId="0" borderId="14" xfId="6" applyNumberFormat="1" applyFont="1" applyFill="1" applyBorder="1"/>
    <xf numFmtId="164" fontId="14" fillId="0" borderId="14" xfId="6" applyNumberFormat="1" applyFont="1" applyFill="1" applyBorder="1" applyAlignment="1">
      <alignment horizontal="center"/>
    </xf>
    <xf numFmtId="166" fontId="13" fillId="0" borderId="8" xfId="6" applyNumberFormat="1" applyFont="1" applyFill="1" applyBorder="1" applyAlignment="1">
      <alignment horizontal="center"/>
    </xf>
    <xf numFmtId="166" fontId="13" fillId="0" borderId="8" xfId="2" applyNumberFormat="1" applyFont="1" applyFill="1" applyBorder="1"/>
    <xf numFmtId="169" fontId="16" fillId="0" borderId="8" xfId="2" applyNumberFormat="1" applyFont="1" applyFill="1" applyBorder="1" applyAlignment="1">
      <alignment horizontal="center"/>
    </xf>
    <xf numFmtId="0" fontId="37" fillId="0" borderId="8" xfId="0" applyFont="1" applyFill="1" applyBorder="1" applyAlignment="1">
      <alignment horizontal="left" indent="2"/>
    </xf>
    <xf numFmtId="0" fontId="38" fillId="0" borderId="8" xfId="2" applyFont="1" applyFill="1" applyBorder="1" applyAlignment="1">
      <alignment horizontal="left" indent="2"/>
    </xf>
    <xf numFmtId="166" fontId="13" fillId="0" borderId="13" xfId="2" applyNumberFormat="1" applyFont="1" applyFill="1" applyBorder="1"/>
    <xf numFmtId="0" fontId="13" fillId="0" borderId="9" xfId="0" applyFont="1" applyFill="1" applyBorder="1" applyAlignment="1">
      <alignment horizontal="left" wrapText="1"/>
    </xf>
    <xf numFmtId="0" fontId="14" fillId="0" borderId="11" xfId="2" applyFont="1" applyFill="1" applyBorder="1"/>
    <xf numFmtId="172" fontId="14" fillId="0" borderId="5" xfId="6" applyNumberFormat="1" applyFont="1" applyFill="1" applyBorder="1" applyAlignment="1">
      <alignment horizontal="left"/>
    </xf>
    <xf numFmtId="0" fontId="13" fillId="0" borderId="8" xfId="2" applyFont="1" applyFill="1" applyBorder="1" applyAlignment="1">
      <alignment horizontal="left" wrapText="1" indent="1"/>
    </xf>
    <xf numFmtId="164" fontId="14" fillId="0" borderId="11" xfId="2" applyNumberFormat="1" applyFont="1" applyFill="1" applyBorder="1"/>
    <xf numFmtId="166" fontId="24" fillId="0" borderId="13" xfId="6" applyNumberFormat="1" applyFont="1" applyFill="1" applyBorder="1"/>
    <xf numFmtId="0" fontId="24" fillId="0" borderId="9" xfId="2" applyFont="1" applyFill="1" applyBorder="1" applyAlignment="1">
      <alignment horizontal="left" indent="2"/>
    </xf>
    <xf numFmtId="0" fontId="14" fillId="0" borderId="14" xfId="2" applyFont="1" applyFill="1" applyBorder="1" applyAlignment="1">
      <alignment horizontal="left"/>
    </xf>
    <xf numFmtId="164" fontId="40" fillId="0" borderId="8" xfId="1" applyNumberFormat="1" applyFont="1" applyFill="1" applyBorder="1"/>
    <xf numFmtId="0" fontId="40" fillId="0" borderId="8" xfId="0" applyFont="1" applyFill="1" applyBorder="1" applyAlignment="1">
      <alignment horizontal="left" vertical="top" wrapText="1" indent="2"/>
    </xf>
    <xf numFmtId="0" fontId="7" fillId="0" borderId="8" xfId="2" applyFont="1" applyFill="1" applyBorder="1" applyAlignment="1">
      <alignment horizontal="right" wrapText="1" indent="3"/>
    </xf>
    <xf numFmtId="0" fontId="17" fillId="0" borderId="5" xfId="2" applyFont="1" applyFill="1" applyBorder="1" applyAlignment="1">
      <alignment horizontal="left" indent="1"/>
    </xf>
    <xf numFmtId="0" fontId="13" fillId="0" borderId="8" xfId="0" applyFont="1" applyFill="1" applyBorder="1" applyAlignment="1">
      <alignment horizontal="left" wrapText="1" indent="2"/>
    </xf>
    <xf numFmtId="0" fontId="13" fillId="0" borderId="8" xfId="0" applyFont="1" applyFill="1" applyBorder="1" applyAlignment="1">
      <alignment horizontal="left" vertical="justify" wrapText="1" indent="2"/>
    </xf>
    <xf numFmtId="0" fontId="14" fillId="0" borderId="18" xfId="2" applyFont="1" applyFill="1" applyBorder="1"/>
    <xf numFmtId="164" fontId="14" fillId="0" borderId="18" xfId="6" applyNumberFormat="1" applyFont="1" applyFill="1" applyBorder="1"/>
    <xf numFmtId="164" fontId="14" fillId="0" borderId="5" xfId="6" applyNumberFormat="1" applyFont="1" applyFill="1" applyBorder="1"/>
    <xf numFmtId="164" fontId="14" fillId="0" borderId="20" xfId="6" applyNumberFormat="1" applyFont="1" applyFill="1" applyBorder="1"/>
    <xf numFmtId="164" fontId="13" fillId="0" borderId="8" xfId="2" applyNumberFormat="1" applyFont="1" applyFill="1" applyBorder="1" applyAlignment="1">
      <alignment horizontal="right"/>
    </xf>
    <xf numFmtId="164" fontId="13" fillId="0" borderId="9" xfId="2" applyNumberFormat="1" applyFont="1" applyFill="1" applyBorder="1" applyAlignment="1">
      <alignment horizontal="right"/>
    </xf>
    <xf numFmtId="164" fontId="14" fillId="0" borderId="1" xfId="6" applyNumberFormat="1" applyFont="1" applyFill="1" applyBorder="1"/>
    <xf numFmtId="0" fontId="18" fillId="0" borderId="8" xfId="2" applyFont="1" applyFill="1" applyBorder="1" applyAlignment="1">
      <alignment horizontal="left" indent="1"/>
    </xf>
    <xf numFmtId="164" fontId="20" fillId="0" borderId="0" xfId="2" applyNumberFormat="1" applyFont="1" applyFill="1"/>
    <xf numFmtId="0" fontId="14" fillId="0" borderId="5" xfId="2" applyFont="1" applyFill="1" applyBorder="1" applyAlignment="1">
      <alignment horizontal="left"/>
    </xf>
    <xf numFmtId="164" fontId="14" fillId="0" borderId="11" xfId="6" applyNumberFormat="1" applyFont="1" applyFill="1" applyBorder="1"/>
    <xf numFmtId="168" fontId="5" fillId="0" borderId="8" xfId="1" applyNumberFormat="1" applyFont="1" applyFill="1" applyBorder="1"/>
    <xf numFmtId="0" fontId="5" fillId="0" borderId="8" xfId="2" applyFont="1" applyFill="1" applyBorder="1" applyAlignment="1">
      <alignment horizontal="center"/>
    </xf>
    <xf numFmtId="171" fontId="17" fillId="0" borderId="8" xfId="1" applyNumberFormat="1" applyFont="1" applyFill="1" applyBorder="1"/>
    <xf numFmtId="168" fontId="17" fillId="0" borderId="8" xfId="2" applyNumberFormat="1" applyFont="1" applyFill="1" applyBorder="1" applyAlignment="1">
      <alignment horizontal="center"/>
    </xf>
    <xf numFmtId="0" fontId="17" fillId="0" borderId="8" xfId="2" applyFont="1" applyFill="1" applyBorder="1" applyAlignment="1">
      <alignment horizontal="center"/>
    </xf>
    <xf numFmtId="168" fontId="17" fillId="0" borderId="13" xfId="2" applyNumberFormat="1" applyFont="1" applyFill="1" applyBorder="1" applyAlignment="1">
      <alignment horizontal="center"/>
    </xf>
    <xf numFmtId="173" fontId="17" fillId="0" borderId="8" xfId="2" applyNumberFormat="1" applyFont="1" applyFill="1" applyBorder="1" applyAlignment="1">
      <alignment horizontal="center"/>
    </xf>
    <xf numFmtId="0" fontId="17" fillId="0" borderId="13" xfId="2" applyFont="1" applyFill="1" applyBorder="1" applyAlignment="1">
      <alignment horizontal="center"/>
    </xf>
    <xf numFmtId="0" fontId="14" fillId="0" borderId="14" xfId="2" applyFont="1" applyFill="1" applyBorder="1"/>
    <xf numFmtId="164" fontId="14" fillId="0" borderId="14" xfId="6" applyNumberFormat="1" applyFont="1" applyFill="1" applyBorder="1"/>
    <xf numFmtId="0" fontId="14" fillId="0" borderId="1" xfId="2" applyFont="1" applyFill="1" applyBorder="1"/>
    <xf numFmtId="166" fontId="14" fillId="0" borderId="8" xfId="6" applyNumberFormat="1" applyFont="1" applyFill="1" applyBorder="1"/>
    <xf numFmtId="164" fontId="5" fillId="0" borderId="5" xfId="1" applyNumberFormat="1" applyFont="1" applyFill="1" applyBorder="1"/>
    <xf numFmtId="164" fontId="16" fillId="0" borderId="8" xfId="6" applyNumberFormat="1" applyFont="1" applyFill="1" applyBorder="1" applyAlignment="1">
      <alignment horizontal="center"/>
    </xf>
    <xf numFmtId="169" fontId="5" fillId="0" borderId="8" xfId="2" applyNumberFormat="1" applyFont="1" applyFill="1" applyBorder="1"/>
    <xf numFmtId="173" fontId="7" fillId="0" borderId="8" xfId="2" applyNumberFormat="1" applyFont="1" applyFill="1" applyBorder="1" applyAlignment="1">
      <alignment horizontal="center"/>
    </xf>
    <xf numFmtId="168" fontId="5" fillId="0" borderId="0" xfId="2" applyNumberFormat="1" applyFont="1" applyFill="1" applyBorder="1"/>
    <xf numFmtId="168" fontId="7" fillId="0" borderId="0" xfId="2" applyNumberFormat="1" applyFont="1" applyFill="1"/>
    <xf numFmtId="168" fontId="17" fillId="0" borderId="9" xfId="1" applyNumberFormat="1" applyFont="1" applyFill="1" applyBorder="1" applyAlignment="1">
      <alignment horizontal="center"/>
    </xf>
    <xf numFmtId="168" fontId="7" fillId="0" borderId="9" xfId="1" applyNumberFormat="1" applyFont="1" applyFill="1" applyBorder="1" applyAlignment="1">
      <alignment horizontal="center"/>
    </xf>
    <xf numFmtId="0" fontId="7" fillId="0" borderId="4" xfId="2" applyFont="1" applyFill="1" applyBorder="1" applyAlignment="1">
      <alignment horizontal="left"/>
    </xf>
    <xf numFmtId="164" fontId="5" fillId="0" borderId="0" xfId="2" applyNumberFormat="1" applyFont="1" applyFill="1"/>
    <xf numFmtId="170" fontId="7" fillId="0" borderId="8" xfId="1" applyNumberFormat="1" applyFont="1" applyFill="1" applyBorder="1" applyAlignment="1">
      <alignment horizontal="center"/>
    </xf>
    <xf numFmtId="0" fontId="31" fillId="0" borderId="8" xfId="0" applyFont="1" applyFill="1" applyBorder="1" applyAlignment="1">
      <alignment horizontal="left" indent="2"/>
    </xf>
    <xf numFmtId="168" fontId="17" fillId="0" borderId="8" xfId="1" applyNumberFormat="1" applyFont="1" applyFill="1" applyBorder="1" applyAlignment="1">
      <alignment horizontal="center"/>
    </xf>
    <xf numFmtId="169" fontId="17" fillId="0" borderId="8" xfId="2" applyNumberFormat="1" applyFont="1" applyFill="1" applyBorder="1" applyAlignment="1">
      <alignment horizontal="center"/>
    </xf>
    <xf numFmtId="0" fontId="23" fillId="0" borderId="8" xfId="2" applyFont="1" applyFill="1" applyBorder="1" applyAlignment="1">
      <alignment horizontal="left" wrapText="1" indent="2"/>
    </xf>
    <xf numFmtId="164" fontId="5" fillId="0" borderId="4" xfId="2" applyNumberFormat="1" applyFont="1" applyFill="1" applyBorder="1"/>
    <xf numFmtId="0" fontId="14" fillId="0" borderId="8" xfId="2" applyFont="1" applyFill="1" applyBorder="1" applyAlignment="1">
      <alignment wrapText="1"/>
    </xf>
    <xf numFmtId="164" fontId="5" fillId="0" borderId="1" xfId="1" applyNumberFormat="1" applyFont="1" applyFill="1" applyBorder="1"/>
    <xf numFmtId="0" fontId="23" fillId="0" borderId="19" xfId="2" applyFont="1" applyFill="1" applyBorder="1" applyAlignment="1">
      <alignment horizontal="left" wrapText="1" indent="2"/>
    </xf>
    <xf numFmtId="164" fontId="5" fillId="0" borderId="19" xfId="2" applyNumberFormat="1" applyFont="1" applyFill="1" applyBorder="1"/>
    <xf numFmtId="0" fontId="7" fillId="0" borderId="34" xfId="2" applyFont="1" applyFill="1" applyBorder="1"/>
    <xf numFmtId="0" fontId="5" fillId="0" borderId="8" xfId="2" applyFont="1" applyFill="1" applyBorder="1" applyAlignment="1">
      <alignment horizontal="left" vertical="top" wrapText="1" indent="3"/>
    </xf>
    <xf numFmtId="164" fontId="7" fillId="0" borderId="19" xfId="2" applyNumberFormat="1" applyFont="1" applyFill="1" applyBorder="1"/>
    <xf numFmtId="0" fontId="5" fillId="0" borderId="4" xfId="2" applyFont="1" applyFill="1" applyBorder="1"/>
    <xf numFmtId="0" fontId="7" fillId="0" borderId="8" xfId="0" applyFont="1" applyFill="1" applyBorder="1" applyAlignment="1">
      <alignment horizontal="left" vertical="justify" indent="1"/>
    </xf>
    <xf numFmtId="164" fontId="5" fillId="0" borderId="19" xfId="2" applyNumberFormat="1" applyFont="1" applyFill="1" applyBorder="1" applyAlignment="1">
      <alignment horizontal="right"/>
    </xf>
    <xf numFmtId="0" fontId="9" fillId="0" borderId="8" xfId="0" applyFont="1" applyFill="1" applyBorder="1" applyAlignment="1">
      <alignment horizontal="center" vertical="top"/>
    </xf>
    <xf numFmtId="0" fontId="9" fillId="0" borderId="8" xfId="0" applyFont="1" applyFill="1" applyBorder="1" applyAlignment="1">
      <alignment horizontal="left" vertical="top" indent="1"/>
    </xf>
    <xf numFmtId="0" fontId="13" fillId="0" borderId="8" xfId="0" applyFont="1" applyFill="1" applyBorder="1" applyAlignment="1">
      <alignment horizontal="left" indent="2"/>
    </xf>
    <xf numFmtId="0" fontId="13" fillId="0" borderId="8" xfId="2" applyFont="1" applyFill="1" applyBorder="1" applyAlignment="1">
      <alignment horizontal="left" vertical="justify" indent="2"/>
    </xf>
    <xf numFmtId="0" fontId="14" fillId="0" borderId="8" xfId="10" applyFont="1" applyFill="1" applyBorder="1" applyAlignment="1" applyProtection="1">
      <alignment horizontal="left" vertical="center" wrapText="1"/>
    </xf>
    <xf numFmtId="0" fontId="23" fillId="0" borderId="8" xfId="0" applyFont="1" applyFill="1" applyBorder="1" applyAlignment="1">
      <alignment horizontal="left" indent="2"/>
    </xf>
    <xf numFmtId="2" fontId="14" fillId="0" borderId="8" xfId="2" applyNumberFormat="1" applyFont="1" applyFill="1" applyBorder="1" applyAlignment="1">
      <alignment wrapText="1"/>
    </xf>
    <xf numFmtId="0" fontId="3" fillId="0" borderId="8" xfId="0" applyFont="1" applyFill="1" applyBorder="1" applyAlignment="1">
      <alignment horizontal="left" vertical="top" wrapText="1" indent="2"/>
    </xf>
    <xf numFmtId="164" fontId="5" fillId="0" borderId="23" xfId="2" applyNumberFormat="1" applyFont="1" applyFill="1" applyBorder="1"/>
    <xf numFmtId="164" fontId="5" fillId="0" borderId="33" xfId="2" applyNumberFormat="1" applyFont="1" applyFill="1" applyBorder="1"/>
    <xf numFmtId="0" fontId="4" fillId="0" borderId="5" xfId="2" applyFont="1" applyFill="1" applyBorder="1"/>
    <xf numFmtId="0" fontId="13" fillId="0" borderId="8" xfId="0" applyFont="1" applyFill="1" applyBorder="1" applyAlignment="1">
      <alignment horizontal="left" vertical="top" wrapText="1" indent="2"/>
    </xf>
    <xf numFmtId="0" fontId="13" fillId="0" borderId="5" xfId="0" applyFont="1" applyFill="1" applyBorder="1" applyAlignment="1">
      <alignment horizontal="left" indent="2"/>
    </xf>
    <xf numFmtId="0" fontId="5" fillId="0" borderId="5" xfId="2" applyFont="1" applyFill="1" applyBorder="1" applyAlignment="1">
      <alignment horizontal="left" wrapText="1" indent="2"/>
    </xf>
    <xf numFmtId="164" fontId="5" fillId="0" borderId="8" xfId="2" applyNumberFormat="1" applyFont="1" applyFill="1" applyBorder="1" applyAlignment="1">
      <alignment vertical="top"/>
    </xf>
    <xf numFmtId="0" fontId="5" fillId="0" borderId="0" xfId="2" applyFont="1" applyFill="1" applyAlignment="1">
      <alignment vertical="top"/>
    </xf>
    <xf numFmtId="0" fontId="7" fillId="0" borderId="0" xfId="2" applyFont="1" applyFill="1" applyAlignment="1">
      <alignment vertical="top"/>
    </xf>
    <xf numFmtId="0" fontId="13" fillId="0" borderId="8" xfId="2" applyFont="1" applyFill="1" applyBorder="1" applyAlignment="1">
      <alignment horizontal="left" vertical="top" wrapText="1" indent="2"/>
    </xf>
    <xf numFmtId="0" fontId="5" fillId="0" borderId="9" xfId="2" applyFont="1" applyFill="1" applyBorder="1" applyAlignment="1">
      <alignment horizontal="left" indent="1"/>
    </xf>
    <xf numFmtId="164" fontId="5" fillId="0" borderId="15" xfId="2" applyNumberFormat="1" applyFont="1" applyFill="1" applyBorder="1"/>
    <xf numFmtId="0" fontId="7" fillId="0" borderId="8" xfId="2" applyFont="1" applyFill="1" applyBorder="1" applyAlignment="1">
      <alignment horizontal="left" vertical="top" wrapText="1" indent="3"/>
    </xf>
    <xf numFmtId="3" fontId="13" fillId="0" borderId="0" xfId="2" applyNumberFormat="1" applyFont="1" applyFill="1"/>
    <xf numFmtId="0" fontId="3" fillId="0" borderId="0" xfId="2" applyFont="1" applyFill="1"/>
    <xf numFmtId="0" fontId="19" fillId="0" borderId="1" xfId="2" applyFont="1" applyFill="1" applyBorder="1" applyAlignment="1">
      <alignment horizontal="center"/>
    </xf>
    <xf numFmtId="0" fontId="19" fillId="0" borderId="5" xfId="2" applyFont="1" applyFill="1" applyBorder="1" applyAlignment="1">
      <alignment horizontal="center"/>
    </xf>
    <xf numFmtId="0" fontId="3" fillId="0" borderId="6" xfId="2" applyFont="1" applyFill="1" applyBorder="1" applyAlignment="1">
      <alignment horizontal="center" vertical="top"/>
    </xf>
    <xf numFmtId="0" fontId="13" fillId="0" borderId="0" xfId="2" applyFont="1" applyFill="1" applyAlignment="1">
      <alignment horizontal="center"/>
    </xf>
    <xf numFmtId="0" fontId="13" fillId="0" borderId="4" xfId="2" applyFont="1" applyFill="1" applyBorder="1" applyAlignment="1">
      <alignment horizontal="center" vertical="top"/>
    </xf>
    <xf numFmtId="0" fontId="5" fillId="0" borderId="4" xfId="2" applyFont="1" applyFill="1" applyBorder="1" applyAlignment="1">
      <alignment horizontal="center" vertical="center" wrapText="1"/>
    </xf>
    <xf numFmtId="3" fontId="5" fillId="0" borderId="4" xfId="2" applyNumberFormat="1" applyFont="1" applyFill="1" applyBorder="1" applyAlignment="1">
      <alignment horizontal="center" vertical="center" wrapText="1"/>
    </xf>
    <xf numFmtId="1" fontId="5" fillId="0" borderId="4" xfId="2" applyNumberFormat="1" applyFont="1" applyFill="1" applyBorder="1" applyAlignment="1">
      <alignment horizontal="center"/>
    </xf>
    <xf numFmtId="0" fontId="13" fillId="0" borderId="5" xfId="2" applyFont="1" applyFill="1" applyBorder="1" applyAlignment="1">
      <alignment horizontal="center"/>
    </xf>
    <xf numFmtId="3" fontId="13" fillId="0" borderId="20" xfId="2" applyNumberFormat="1" applyFont="1" applyFill="1" applyBorder="1" applyAlignment="1">
      <alignment horizontal="center"/>
    </xf>
    <xf numFmtId="168" fontId="12" fillId="0" borderId="20" xfId="1" applyNumberFormat="1" applyFont="1" applyFill="1" applyBorder="1"/>
    <xf numFmtId="169" fontId="13" fillId="0" borderId="8" xfId="8" applyNumberFormat="1" applyFont="1" applyFill="1" applyBorder="1" applyAlignment="1">
      <alignment horizontal="right"/>
    </xf>
    <xf numFmtId="0" fontId="38" fillId="0" borderId="8" xfId="2" applyFont="1" applyFill="1" applyBorder="1" applyAlignment="1">
      <alignment horizontal="left" vertical="justify" indent="2"/>
    </xf>
    <xf numFmtId="0" fontId="38" fillId="0" borderId="8" xfId="0" applyFont="1" applyFill="1" applyBorder="1" applyAlignment="1">
      <alignment horizontal="left" vertical="justify" indent="2"/>
    </xf>
    <xf numFmtId="169" fontId="20" fillId="0" borderId="8" xfId="2" applyNumberFormat="1" applyFont="1" applyFill="1" applyBorder="1" applyAlignment="1">
      <alignment horizontal="center"/>
    </xf>
    <xf numFmtId="0" fontId="34" fillId="0" borderId="8" xfId="2" applyFont="1" applyFill="1" applyBorder="1" applyAlignment="1">
      <alignment horizontal="left" wrapText="1" indent="1"/>
    </xf>
    <xf numFmtId="164" fontId="35" fillId="0" borderId="8" xfId="2" applyNumberFormat="1" applyFont="1" applyFill="1" applyBorder="1"/>
    <xf numFmtId="3" fontId="32" fillId="0" borderId="13" xfId="1" applyNumberFormat="1" applyFont="1" applyFill="1" applyBorder="1"/>
    <xf numFmtId="168" fontId="32" fillId="0" borderId="13" xfId="1" applyNumberFormat="1" applyFont="1" applyFill="1" applyBorder="1"/>
    <xf numFmtId="0" fontId="18" fillId="0" borderId="0" xfId="2" applyFont="1" applyFill="1"/>
    <xf numFmtId="3" fontId="9" fillId="0" borderId="13" xfId="1" applyNumberFormat="1" applyFont="1" applyFill="1" applyBorder="1"/>
    <xf numFmtId="0" fontId="21" fillId="0" borderId="8" xfId="2" applyFont="1" applyFill="1" applyBorder="1" applyAlignment="1">
      <alignment horizontal="left" indent="1"/>
    </xf>
    <xf numFmtId="168" fontId="7" fillId="0" borderId="5" xfId="1" applyNumberFormat="1" applyFont="1" applyFill="1" applyBorder="1"/>
    <xf numFmtId="0" fontId="13" fillId="0" borderId="5" xfId="2" applyFont="1" applyFill="1" applyBorder="1"/>
    <xf numFmtId="164" fontId="13" fillId="0" borderId="5" xfId="2" applyNumberFormat="1" applyFont="1" applyFill="1" applyBorder="1"/>
    <xf numFmtId="169" fontId="13" fillId="0" borderId="13" xfId="2" applyNumberFormat="1" applyFont="1" applyFill="1" applyBorder="1"/>
    <xf numFmtId="0" fontId="38" fillId="0" borderId="8" xfId="0" applyFont="1" applyFill="1" applyBorder="1" applyAlignment="1">
      <alignment horizontal="left" vertical="top" wrapText="1" indent="2"/>
    </xf>
    <xf numFmtId="169" fontId="23" fillId="0" borderId="8" xfId="2" applyNumberFormat="1" applyFont="1" applyFill="1" applyBorder="1" applyAlignment="1">
      <alignment horizontal="center"/>
    </xf>
    <xf numFmtId="0" fontId="26" fillId="0" borderId="5" xfId="2" applyFont="1" applyFill="1" applyBorder="1"/>
    <xf numFmtId="0" fontId="5" fillId="0" borderId="5" xfId="2" applyFont="1" applyFill="1" applyBorder="1" applyAlignment="1">
      <alignment horizontal="left" wrapText="1" indent="3"/>
    </xf>
    <xf numFmtId="0" fontId="17" fillId="0" borderId="8" xfId="2" applyFont="1" applyFill="1" applyBorder="1" applyAlignment="1">
      <alignment horizontal="left" wrapText="1" indent="3"/>
    </xf>
    <xf numFmtId="164" fontId="13" fillId="0" borderId="9" xfId="2" applyNumberFormat="1" applyFont="1" applyFill="1" applyBorder="1"/>
    <xf numFmtId="169" fontId="16" fillId="0" borderId="13" xfId="2" applyNumberFormat="1" applyFont="1" applyFill="1" applyBorder="1"/>
    <xf numFmtId="0" fontId="38" fillId="0" borderId="21" xfId="0" applyFont="1" applyFill="1" applyBorder="1" applyAlignment="1">
      <alignment horizontal="left" wrapText="1" indent="2"/>
    </xf>
    <xf numFmtId="164" fontId="20" fillId="0" borderId="8" xfId="2" applyNumberFormat="1" applyFont="1" applyFill="1" applyBorder="1" applyAlignment="1">
      <alignment horizontal="left" vertical="top" wrapText="1" indent="2"/>
    </xf>
    <xf numFmtId="0" fontId="5" fillId="0" borderId="8" xfId="2" applyFont="1" applyFill="1" applyBorder="1" applyAlignment="1">
      <alignment horizontal="left" vertical="top" wrapText="1" indent="2"/>
    </xf>
    <xf numFmtId="167" fontId="9" fillId="0" borderId="13" xfId="1" applyNumberFormat="1" applyFont="1" applyFill="1" applyBorder="1" applyAlignment="1">
      <alignment horizontal="center"/>
    </xf>
    <xf numFmtId="169" fontId="13" fillId="0" borderId="8" xfId="2" applyNumberFormat="1" applyFont="1" applyFill="1" applyBorder="1" applyAlignment="1">
      <alignment horizontal="center"/>
    </xf>
    <xf numFmtId="0" fontId="39" fillId="0" borderId="8" xfId="0" applyFont="1" applyFill="1" applyBorder="1" applyAlignment="1">
      <alignment horizontal="left" vertical="top" wrapText="1" indent="2"/>
    </xf>
    <xf numFmtId="3" fontId="23" fillId="0" borderId="8" xfId="1" applyNumberFormat="1" applyFont="1" applyFill="1" applyBorder="1" applyAlignment="1">
      <alignment horizontal="center"/>
    </xf>
    <xf numFmtId="168" fontId="23" fillId="0" borderId="8" xfId="1" applyNumberFormat="1" applyFont="1" applyFill="1" applyBorder="1" applyAlignment="1">
      <alignment horizontal="center"/>
    </xf>
    <xf numFmtId="3" fontId="24" fillId="0" borderId="8" xfId="1" applyNumberFormat="1" applyFont="1" applyFill="1" applyBorder="1" applyAlignment="1">
      <alignment horizontal="center"/>
    </xf>
    <xf numFmtId="3" fontId="20" fillId="0" borderId="8" xfId="2" applyNumberFormat="1" applyFont="1" applyFill="1" applyBorder="1"/>
    <xf numFmtId="164" fontId="7" fillId="0" borderId="13" xfId="1" applyNumberFormat="1" applyFont="1" applyFill="1" applyBorder="1" applyAlignment="1">
      <alignment wrapText="1"/>
    </xf>
    <xf numFmtId="164" fontId="38" fillId="0" borderId="0" xfId="2" applyNumberFormat="1" applyFont="1" applyFill="1" applyBorder="1"/>
    <xf numFmtId="164" fontId="13" fillId="0" borderId="0" xfId="2" applyNumberFormat="1" applyFont="1" applyFill="1" applyBorder="1"/>
    <xf numFmtId="169" fontId="45" fillId="0" borderId="8" xfId="2" applyNumberFormat="1" applyFont="1" applyFill="1" applyBorder="1"/>
    <xf numFmtId="169" fontId="20" fillId="0" borderId="13" xfId="2" applyNumberFormat="1" applyFont="1" applyFill="1" applyBorder="1"/>
    <xf numFmtId="164" fontId="20" fillId="0" borderId="4" xfId="2" applyNumberFormat="1" applyFont="1" applyFill="1" applyBorder="1"/>
    <xf numFmtId="3" fontId="20" fillId="0" borderId="4" xfId="2" applyNumberFormat="1" applyFont="1" applyFill="1" applyBorder="1" applyAlignment="1">
      <alignment horizontal="right"/>
    </xf>
    <xf numFmtId="0" fontId="14" fillId="0" borderId="13" xfId="2" applyFont="1" applyFill="1" applyBorder="1" applyAlignment="1">
      <alignment horizontal="left"/>
    </xf>
    <xf numFmtId="3" fontId="13" fillId="0" borderId="13" xfId="1" applyNumberFormat="1" applyFont="1" applyFill="1" applyBorder="1"/>
    <xf numFmtId="168" fontId="13" fillId="0" borderId="13" xfId="1" applyNumberFormat="1" applyFont="1" applyFill="1" applyBorder="1"/>
    <xf numFmtId="168" fontId="13" fillId="0" borderId="8" xfId="1" applyNumberFormat="1" applyFont="1" applyFill="1" applyBorder="1"/>
    <xf numFmtId="0" fontId="20" fillId="0" borderId="8" xfId="2" applyFont="1" applyFill="1" applyBorder="1" applyAlignment="1">
      <alignment horizontal="left" indent="1"/>
    </xf>
    <xf numFmtId="3" fontId="16" fillId="0" borderId="8" xfId="2" applyNumberFormat="1" applyFont="1" applyFill="1" applyBorder="1"/>
    <xf numFmtId="169" fontId="16" fillId="0" borderId="8" xfId="2" applyNumberFormat="1" applyFont="1" applyFill="1" applyBorder="1"/>
    <xf numFmtId="0" fontId="14" fillId="0" borderId="8" xfId="0" applyFont="1" applyFill="1" applyBorder="1" applyAlignment="1">
      <alignment horizontal="left" indent="1"/>
    </xf>
    <xf numFmtId="164" fontId="13" fillId="0" borderId="8" xfId="2" applyNumberFormat="1" applyFont="1" applyFill="1" applyBorder="1" applyAlignment="1">
      <alignment vertical="top"/>
    </xf>
    <xf numFmtId="3" fontId="13" fillId="0" borderId="8" xfId="1" applyNumberFormat="1" applyFont="1" applyFill="1" applyBorder="1" applyAlignment="1"/>
    <xf numFmtId="168" fontId="13" fillId="0" borderId="8" xfId="1" applyNumberFormat="1" applyFont="1" applyFill="1" applyBorder="1" applyAlignment="1">
      <alignment vertical="top"/>
    </xf>
    <xf numFmtId="0" fontId="13" fillId="0" borderId="0" xfId="2" applyFont="1" applyFill="1" applyAlignment="1">
      <alignment vertical="top"/>
    </xf>
    <xf numFmtId="0" fontId="13" fillId="0" borderId="9" xfId="0" applyFont="1" applyFill="1" applyBorder="1" applyAlignment="1">
      <alignment horizontal="left" vertical="top" wrapText="1" indent="2"/>
    </xf>
    <xf numFmtId="3" fontId="13" fillId="0" borderId="8" xfId="2" applyNumberFormat="1" applyFont="1" applyFill="1" applyBorder="1"/>
    <xf numFmtId="3" fontId="13" fillId="0" borderId="13" xfId="6" applyNumberFormat="1" applyFont="1" applyFill="1" applyBorder="1"/>
    <xf numFmtId="3" fontId="14" fillId="0" borderId="4" xfId="2" applyNumberFormat="1" applyFont="1" applyFill="1" applyBorder="1"/>
    <xf numFmtId="0" fontId="14" fillId="0" borderId="20" xfId="2" applyFont="1" applyFill="1" applyBorder="1" applyAlignment="1">
      <alignment horizontal="left"/>
    </xf>
    <xf numFmtId="168" fontId="14" fillId="0" borderId="1" xfId="1" applyNumberFormat="1" applyFont="1" applyFill="1" applyBorder="1"/>
    <xf numFmtId="3" fontId="14" fillId="0" borderId="5" xfId="2" applyNumberFormat="1" applyFont="1" applyFill="1" applyBorder="1"/>
    <xf numFmtId="168" fontId="12" fillId="0" borderId="13" xfId="1" applyNumberFormat="1" applyFont="1" applyFill="1" applyBorder="1"/>
    <xf numFmtId="3" fontId="13" fillId="0" borderId="13" xfId="2" applyNumberFormat="1" applyFont="1" applyFill="1" applyBorder="1"/>
    <xf numFmtId="3" fontId="7" fillId="0" borderId="18" xfId="2" applyNumberFormat="1" applyFont="1" applyFill="1" applyBorder="1" applyAlignment="1">
      <alignment horizontal="center"/>
    </xf>
    <xf numFmtId="3" fontId="7" fillId="0" borderId="5" xfId="2" applyNumberFormat="1" applyFont="1" applyFill="1" applyBorder="1" applyAlignment="1">
      <alignment horizontal="center"/>
    </xf>
    <xf numFmtId="0" fontId="14" fillId="0" borderId="13" xfId="2" applyFont="1" applyFill="1" applyBorder="1" applyAlignment="1">
      <alignment horizontal="left" wrapText="1"/>
    </xf>
    <xf numFmtId="0" fontId="14" fillId="0" borderId="8" xfId="2" applyFont="1" applyFill="1" applyBorder="1" applyAlignment="1">
      <alignment horizontal="left"/>
    </xf>
    <xf numFmtId="168" fontId="14" fillId="0" borderId="9" xfId="1" applyNumberFormat="1" applyFont="1" applyFill="1" applyBorder="1"/>
    <xf numFmtId="3" fontId="14" fillId="0" borderId="20" xfId="2" applyNumberFormat="1" applyFont="1" applyFill="1" applyBorder="1"/>
    <xf numFmtId="168" fontId="14" fillId="0" borderId="8" xfId="1" applyNumberFormat="1" applyFont="1" applyFill="1" applyBorder="1"/>
    <xf numFmtId="0" fontId="7" fillId="0" borderId="36" xfId="2" applyFont="1" applyFill="1" applyBorder="1" applyAlignment="1">
      <alignment wrapText="1"/>
    </xf>
    <xf numFmtId="0" fontId="9" fillId="0" borderId="8" xfId="2" applyFont="1" applyFill="1" applyBorder="1" applyAlignment="1">
      <alignment horizontal="left" wrapText="1" indent="1"/>
    </xf>
    <xf numFmtId="0" fontId="5" fillId="0" borderId="9" xfId="0" applyFont="1" applyFill="1" applyBorder="1" applyAlignment="1">
      <alignment horizontal="left" indent="2"/>
    </xf>
    <xf numFmtId="164" fontId="7" fillId="0" borderId="14" xfId="2" applyNumberFormat="1" applyFont="1" applyFill="1" applyBorder="1" applyAlignment="1">
      <alignment horizontal="right"/>
    </xf>
    <xf numFmtId="3" fontId="11" fillId="0" borderId="0" xfId="2" applyNumberFormat="1" applyFont="1" applyFill="1" applyBorder="1"/>
    <xf numFmtId="0" fontId="11" fillId="0" borderId="0" xfId="2" applyFont="1" applyFill="1" applyBorder="1"/>
    <xf numFmtId="0" fontId="18" fillId="0" borderId="20" xfId="2" applyFont="1" applyFill="1" applyBorder="1"/>
    <xf numFmtId="0" fontId="13" fillId="0" borderId="8" xfId="0" applyFont="1" applyFill="1" applyBorder="1" applyAlignment="1">
      <alignment horizontal="left" vertical="justify" indent="2"/>
    </xf>
    <xf numFmtId="165" fontId="7" fillId="0" borderId="0" xfId="1" applyFont="1" applyFill="1"/>
    <xf numFmtId="165" fontId="14" fillId="0" borderId="0" xfId="1" applyFont="1" applyFill="1"/>
    <xf numFmtId="0" fontId="13" fillId="0" borderId="9" xfId="2" applyFont="1" applyFill="1" applyBorder="1" applyAlignment="1">
      <alignment horizontal="left" indent="2"/>
    </xf>
    <xf numFmtId="164" fontId="14" fillId="0" borderId="18" xfId="6" applyNumberFormat="1" applyFont="1" applyFill="1" applyBorder="1" applyAlignment="1">
      <alignment horizontal="center"/>
    </xf>
    <xf numFmtId="164" fontId="7" fillId="0" borderId="0" xfId="2" applyNumberFormat="1" applyFont="1" applyFill="1"/>
    <xf numFmtId="0" fontId="5" fillId="0" borderId="8" xfId="0" applyFont="1" applyFill="1" applyBorder="1" applyAlignment="1">
      <alignment horizontal="left" indent="1"/>
    </xf>
    <xf numFmtId="3" fontId="13" fillId="0" borderId="0" xfId="2" applyNumberFormat="1" applyFont="1" applyFill="1" applyBorder="1"/>
    <xf numFmtId="0" fontId="13" fillId="0" borderId="0" xfId="2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18" fillId="0" borderId="0" xfId="2" applyFont="1" applyFill="1" applyAlignment="1">
      <alignment horizontal="center" wrapText="1"/>
    </xf>
    <xf numFmtId="0" fontId="0" fillId="0" borderId="0" xfId="0" applyFill="1" applyAlignment="1">
      <alignment wrapText="1"/>
    </xf>
    <xf numFmtId="3" fontId="6" fillId="0" borderId="24" xfId="2" applyNumberFormat="1" applyFont="1" applyFill="1" applyBorder="1" applyAlignment="1">
      <alignment horizontal="center" vertical="center" wrapText="1"/>
    </xf>
    <xf numFmtId="3" fontId="6" fillId="0" borderId="22" xfId="2" applyNumberFormat="1" applyFont="1" applyFill="1" applyBorder="1" applyAlignment="1">
      <alignment horizontal="center" vertical="center" wrapText="1"/>
    </xf>
    <xf numFmtId="3" fontId="6" fillId="0" borderId="25" xfId="2" applyNumberFormat="1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2" fillId="0" borderId="5" xfId="2" applyFont="1" applyFill="1" applyBorder="1" applyAlignment="1">
      <alignment horizontal="center" vertical="center" wrapText="1"/>
    </xf>
    <xf numFmtId="0" fontId="12" fillId="0" borderId="6" xfId="2" applyFont="1" applyFill="1" applyBorder="1" applyAlignment="1">
      <alignment horizontal="center" vertical="center" wrapText="1"/>
    </xf>
    <xf numFmtId="0" fontId="29" fillId="0" borderId="1" xfId="2" applyFont="1" applyFill="1" applyBorder="1" applyAlignment="1">
      <alignment horizontal="center" vertical="center" wrapText="1"/>
    </xf>
    <xf numFmtId="0" fontId="29" fillId="0" borderId="5" xfId="2" applyFont="1" applyFill="1" applyBorder="1" applyAlignment="1">
      <alignment horizontal="center" vertical="center" wrapText="1"/>
    </xf>
    <xf numFmtId="0" fontId="29" fillId="0" borderId="6" xfId="2" applyFont="1" applyFill="1" applyBorder="1" applyAlignment="1">
      <alignment horizontal="center" vertical="center" wrapText="1"/>
    </xf>
    <xf numFmtId="0" fontId="18" fillId="2" borderId="0" xfId="2" applyFont="1" applyFill="1" applyAlignment="1">
      <alignment horizontal="center" vertical="justify" wrapText="1"/>
    </xf>
    <xf numFmtId="0" fontId="0" fillId="2" borderId="0" xfId="0" applyFill="1" applyAlignment="1">
      <alignment horizontal="center" vertical="justify" wrapText="1"/>
    </xf>
    <xf numFmtId="0" fontId="0" fillId="2" borderId="35" xfId="0" applyFill="1" applyBorder="1" applyAlignment="1">
      <alignment horizontal="center" vertical="justify" wrapText="1"/>
    </xf>
    <xf numFmtId="0" fontId="5" fillId="2" borderId="1" xfId="2" applyFont="1" applyFill="1" applyBorder="1" applyAlignment="1">
      <alignment horizontal="center" vertical="center" wrapText="1"/>
    </xf>
    <xf numFmtId="0" fontId="5" fillId="2" borderId="5" xfId="2" applyFont="1" applyFill="1" applyBorder="1" applyAlignment="1">
      <alignment horizontal="center" vertical="center" wrapText="1"/>
    </xf>
    <xf numFmtId="0" fontId="5" fillId="2" borderId="6" xfId="2" applyFont="1" applyFill="1" applyBorder="1" applyAlignment="1">
      <alignment horizontal="center" vertical="center" wrapText="1"/>
    </xf>
    <xf numFmtId="0" fontId="29" fillId="2" borderId="1" xfId="2" applyFont="1" applyFill="1" applyBorder="1" applyAlignment="1">
      <alignment horizontal="center" vertical="center" wrapText="1"/>
    </xf>
    <xf numFmtId="0" fontId="29" fillId="2" borderId="5" xfId="2" applyFont="1" applyFill="1" applyBorder="1" applyAlignment="1">
      <alignment horizontal="center" vertical="center" wrapText="1"/>
    </xf>
    <xf numFmtId="0" fontId="29" fillId="2" borderId="6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5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12" fillId="2" borderId="1" xfId="2" applyFont="1" applyFill="1" applyBorder="1" applyAlignment="1">
      <alignment horizontal="center" vertical="center" wrapText="1"/>
    </xf>
    <xf numFmtId="0" fontId="12" fillId="2" borderId="5" xfId="2" applyFont="1" applyFill="1" applyBorder="1" applyAlignment="1">
      <alignment horizontal="center" vertical="center" wrapText="1"/>
    </xf>
    <xf numFmtId="0" fontId="12" fillId="2" borderId="6" xfId="2" applyFont="1" applyFill="1" applyBorder="1" applyAlignment="1">
      <alignment horizontal="center" vertical="center" wrapText="1"/>
    </xf>
    <xf numFmtId="0" fontId="18" fillId="2" borderId="35" xfId="2" applyFont="1" applyFill="1" applyBorder="1" applyAlignment="1">
      <alignment horizontal="center" vertical="justify" wrapText="1"/>
    </xf>
    <xf numFmtId="0" fontId="18" fillId="0" borderId="32" xfId="2" applyFont="1" applyFill="1" applyBorder="1" applyAlignment="1">
      <alignment horizontal="left" vertical="top" wrapText="1"/>
    </xf>
    <xf numFmtId="0" fontId="18" fillId="0" borderId="31" xfId="2" applyFont="1" applyFill="1" applyBorder="1" applyAlignment="1">
      <alignment horizontal="left" vertical="top" wrapText="1"/>
    </xf>
    <xf numFmtId="0" fontId="18" fillId="2" borderId="0" xfId="2" applyFont="1" applyFill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0" fillId="2" borderId="35" xfId="0" applyFill="1" applyBorder="1" applyAlignment="1">
      <alignment vertical="center" wrapText="1"/>
    </xf>
    <xf numFmtId="0" fontId="6" fillId="2" borderId="24" xfId="2" applyFont="1" applyFill="1" applyBorder="1" applyAlignment="1">
      <alignment horizontal="center" vertical="center" wrapText="1"/>
    </xf>
    <xf numFmtId="0" fontId="6" fillId="2" borderId="22" xfId="2" applyFont="1" applyFill="1" applyBorder="1" applyAlignment="1">
      <alignment horizontal="center" vertical="center" wrapText="1"/>
    </xf>
    <xf numFmtId="0" fontId="6" fillId="2" borderId="25" xfId="2" applyFont="1" applyFill="1" applyBorder="1" applyAlignment="1">
      <alignment horizontal="center" vertical="center" wrapText="1"/>
    </xf>
  </cellXfs>
  <cellStyles count="13">
    <cellStyle name="Обычный" xfId="0" builtinId="0"/>
    <cellStyle name="Обычный 2" xfId="4"/>
    <cellStyle name="Обычный Лена" xfId="10"/>
    <cellStyle name="Обычный_Таблицы Мун.заказ Стационар" xfId="2"/>
    <cellStyle name="Процентный 2" xfId="11"/>
    <cellStyle name="Финансовый" xfId="1" builtinId="3"/>
    <cellStyle name="Финансовый [0]_Таблицы Мун.заказ Стационар" xfId="3"/>
    <cellStyle name="Финансовый [0]_Таблицы Мун.заказ Стационар 2" xfId="6"/>
    <cellStyle name="Финансовый [0]_Таблицы Мун.заказ Стационар 3" xfId="7"/>
    <cellStyle name="Финансовый [0]_Таблицы Мун.заказ Стационар 7" xfId="9"/>
    <cellStyle name="Финансовый 10" xfId="12"/>
    <cellStyle name="Финансовый 2" xfId="5"/>
    <cellStyle name="Финансовый_Таблицы Мун.заказ Стационар" xfId="8"/>
  </cellStyles>
  <dxfs count="0"/>
  <tableStyles count="0" defaultTableStyle="TableStyleMedium9" defaultPivotStyle="PivotStyleLight16"/>
  <colors>
    <mruColors>
      <color rgb="FF00CCFF"/>
      <color rgb="FFFF66FF"/>
      <color rgb="FFFF9933"/>
      <color rgb="FF99FF33"/>
      <color rgb="FFCC66FF"/>
      <color rgb="FFFF9999"/>
      <color rgb="FF99FF66"/>
      <color rgb="FFCCFF66"/>
      <color rgb="FFFFCCFF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180</xdr:row>
      <xdr:rowOff>188357</xdr:rowOff>
    </xdr:from>
    <xdr:ext cx="45719" cy="45719"/>
    <xdr:sp macro="" textlink="">
      <xdr:nvSpPr>
        <xdr:cNvPr id="2" name="TextBox 1"/>
        <xdr:cNvSpPr txBox="1"/>
      </xdr:nvSpPr>
      <xdr:spPr>
        <a:xfrm flipV="1">
          <a:off x="4038600" y="49708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180</xdr:row>
      <xdr:rowOff>188357</xdr:rowOff>
    </xdr:from>
    <xdr:ext cx="45719" cy="45719"/>
    <xdr:sp macro="" textlink="">
      <xdr:nvSpPr>
        <xdr:cNvPr id="3" name="TextBox 2"/>
        <xdr:cNvSpPr txBox="1"/>
      </xdr:nvSpPr>
      <xdr:spPr>
        <a:xfrm flipV="1">
          <a:off x="4038600" y="49708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237</xdr:row>
      <xdr:rowOff>188357</xdr:rowOff>
    </xdr:from>
    <xdr:ext cx="45719" cy="45719"/>
    <xdr:sp macro="" textlink="">
      <xdr:nvSpPr>
        <xdr:cNvPr id="4" name="TextBox 3"/>
        <xdr:cNvSpPr txBox="1"/>
      </xdr:nvSpPr>
      <xdr:spPr>
        <a:xfrm flipV="1">
          <a:off x="3820583" y="2145241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237</xdr:row>
      <xdr:rowOff>188357</xdr:rowOff>
    </xdr:from>
    <xdr:ext cx="45719" cy="45719"/>
    <xdr:sp macro="" textlink="">
      <xdr:nvSpPr>
        <xdr:cNvPr id="5" name="TextBox 4"/>
        <xdr:cNvSpPr txBox="1"/>
      </xdr:nvSpPr>
      <xdr:spPr>
        <a:xfrm flipV="1">
          <a:off x="3820583" y="2145241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180</xdr:row>
      <xdr:rowOff>188357</xdr:rowOff>
    </xdr:from>
    <xdr:ext cx="45719" cy="45719"/>
    <xdr:sp macro="" textlink="">
      <xdr:nvSpPr>
        <xdr:cNvPr id="6" name="TextBox 5"/>
        <xdr:cNvSpPr txBox="1"/>
      </xdr:nvSpPr>
      <xdr:spPr>
        <a:xfrm flipV="1">
          <a:off x="5915025" y="3607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180</xdr:row>
      <xdr:rowOff>188357</xdr:rowOff>
    </xdr:from>
    <xdr:ext cx="45719" cy="45719"/>
    <xdr:sp macro="" textlink="">
      <xdr:nvSpPr>
        <xdr:cNvPr id="7" name="TextBox 6"/>
        <xdr:cNvSpPr txBox="1"/>
      </xdr:nvSpPr>
      <xdr:spPr>
        <a:xfrm flipV="1">
          <a:off x="5915025" y="3607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180</xdr:row>
      <xdr:rowOff>188357</xdr:rowOff>
    </xdr:from>
    <xdr:ext cx="45719" cy="45719"/>
    <xdr:sp macro="" textlink="">
      <xdr:nvSpPr>
        <xdr:cNvPr id="8" name="TextBox 7"/>
        <xdr:cNvSpPr txBox="1"/>
      </xdr:nvSpPr>
      <xdr:spPr>
        <a:xfrm flipV="1">
          <a:off x="4699000" y="55073524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180</xdr:row>
      <xdr:rowOff>188357</xdr:rowOff>
    </xdr:from>
    <xdr:ext cx="45719" cy="45719"/>
    <xdr:sp macro="" textlink="">
      <xdr:nvSpPr>
        <xdr:cNvPr id="9" name="TextBox 8"/>
        <xdr:cNvSpPr txBox="1"/>
      </xdr:nvSpPr>
      <xdr:spPr>
        <a:xfrm flipV="1">
          <a:off x="4699000" y="55073524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237</xdr:row>
      <xdr:rowOff>188357</xdr:rowOff>
    </xdr:from>
    <xdr:ext cx="45719" cy="45719"/>
    <xdr:sp macro="" textlink="">
      <xdr:nvSpPr>
        <xdr:cNvPr id="10" name="TextBox 9"/>
        <xdr:cNvSpPr txBox="1"/>
      </xdr:nvSpPr>
      <xdr:spPr>
        <a:xfrm flipV="1">
          <a:off x="4699000" y="7404944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237</xdr:row>
      <xdr:rowOff>188357</xdr:rowOff>
    </xdr:from>
    <xdr:ext cx="45719" cy="45719"/>
    <xdr:sp macro="" textlink="">
      <xdr:nvSpPr>
        <xdr:cNvPr id="11" name="TextBox 10"/>
        <xdr:cNvSpPr txBox="1"/>
      </xdr:nvSpPr>
      <xdr:spPr>
        <a:xfrm flipV="1">
          <a:off x="4699000" y="7404944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180</xdr:row>
      <xdr:rowOff>188357</xdr:rowOff>
    </xdr:from>
    <xdr:ext cx="45719" cy="45719"/>
    <xdr:sp macro="" textlink="">
      <xdr:nvSpPr>
        <xdr:cNvPr id="12" name="TextBox 11"/>
        <xdr:cNvSpPr txBox="1"/>
      </xdr:nvSpPr>
      <xdr:spPr>
        <a:xfrm flipV="1">
          <a:off x="8710083" y="2690069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180</xdr:row>
      <xdr:rowOff>188357</xdr:rowOff>
    </xdr:from>
    <xdr:ext cx="45719" cy="45719"/>
    <xdr:sp macro="" textlink="">
      <xdr:nvSpPr>
        <xdr:cNvPr id="13" name="TextBox 12"/>
        <xdr:cNvSpPr txBox="1"/>
      </xdr:nvSpPr>
      <xdr:spPr>
        <a:xfrm flipV="1">
          <a:off x="8710083" y="2690069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326</xdr:row>
      <xdr:rowOff>0</xdr:rowOff>
    </xdr:from>
    <xdr:ext cx="45719" cy="45719"/>
    <xdr:sp macro="" textlink="">
      <xdr:nvSpPr>
        <xdr:cNvPr id="14" name="TextBox 13"/>
        <xdr:cNvSpPr txBox="1"/>
      </xdr:nvSpPr>
      <xdr:spPr>
        <a:xfrm flipV="1">
          <a:off x="4695825" y="352594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326</xdr:row>
      <xdr:rowOff>0</xdr:rowOff>
    </xdr:from>
    <xdr:ext cx="45719" cy="45719"/>
    <xdr:sp macro="" textlink="">
      <xdr:nvSpPr>
        <xdr:cNvPr id="15" name="TextBox 14"/>
        <xdr:cNvSpPr txBox="1"/>
      </xdr:nvSpPr>
      <xdr:spPr>
        <a:xfrm flipV="1">
          <a:off x="4695825" y="352594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326</xdr:row>
      <xdr:rowOff>0</xdr:rowOff>
    </xdr:from>
    <xdr:ext cx="45719" cy="45719"/>
    <xdr:sp macro="" textlink="">
      <xdr:nvSpPr>
        <xdr:cNvPr id="16" name="TextBox 15"/>
        <xdr:cNvSpPr txBox="1"/>
      </xdr:nvSpPr>
      <xdr:spPr>
        <a:xfrm flipV="1">
          <a:off x="4695825" y="352594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326</xdr:row>
      <xdr:rowOff>0</xdr:rowOff>
    </xdr:from>
    <xdr:ext cx="45719" cy="45719"/>
    <xdr:sp macro="" textlink="">
      <xdr:nvSpPr>
        <xdr:cNvPr id="17" name="TextBox 16"/>
        <xdr:cNvSpPr txBox="1"/>
      </xdr:nvSpPr>
      <xdr:spPr>
        <a:xfrm flipV="1">
          <a:off x="4695825" y="352594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180</xdr:row>
      <xdr:rowOff>188357</xdr:rowOff>
    </xdr:from>
    <xdr:ext cx="45719" cy="45719"/>
    <xdr:sp macro="" textlink="">
      <xdr:nvSpPr>
        <xdr:cNvPr id="18" name="TextBox 17"/>
        <xdr:cNvSpPr txBox="1"/>
      </xdr:nvSpPr>
      <xdr:spPr>
        <a:xfrm flipV="1">
          <a:off x="5471583" y="3960069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180</xdr:row>
      <xdr:rowOff>188357</xdr:rowOff>
    </xdr:from>
    <xdr:ext cx="45719" cy="45719"/>
    <xdr:sp macro="" textlink="">
      <xdr:nvSpPr>
        <xdr:cNvPr id="19" name="TextBox 18"/>
        <xdr:cNvSpPr txBox="1"/>
      </xdr:nvSpPr>
      <xdr:spPr>
        <a:xfrm flipV="1">
          <a:off x="5471583" y="3960069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237</xdr:row>
      <xdr:rowOff>188357</xdr:rowOff>
    </xdr:from>
    <xdr:ext cx="45719" cy="45719"/>
    <xdr:sp macro="" textlink="">
      <xdr:nvSpPr>
        <xdr:cNvPr id="20" name="TextBox 19"/>
        <xdr:cNvSpPr txBox="1"/>
      </xdr:nvSpPr>
      <xdr:spPr>
        <a:xfrm flipV="1">
          <a:off x="5471583" y="51496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237</xdr:row>
      <xdr:rowOff>188357</xdr:rowOff>
    </xdr:from>
    <xdr:ext cx="45719" cy="45719"/>
    <xdr:sp macro="" textlink="">
      <xdr:nvSpPr>
        <xdr:cNvPr id="21" name="TextBox 20"/>
        <xdr:cNvSpPr txBox="1"/>
      </xdr:nvSpPr>
      <xdr:spPr>
        <a:xfrm flipV="1">
          <a:off x="5471583" y="51496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326</xdr:row>
      <xdr:rowOff>0</xdr:rowOff>
    </xdr:from>
    <xdr:ext cx="45719" cy="45719"/>
    <xdr:sp macro="" textlink="">
      <xdr:nvSpPr>
        <xdr:cNvPr id="22" name="TextBox 21"/>
        <xdr:cNvSpPr txBox="1"/>
      </xdr:nvSpPr>
      <xdr:spPr>
        <a:xfrm flipV="1">
          <a:off x="5471583" y="7223125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326</xdr:row>
      <xdr:rowOff>0</xdr:rowOff>
    </xdr:from>
    <xdr:ext cx="45719" cy="45719"/>
    <xdr:sp macro="" textlink="">
      <xdr:nvSpPr>
        <xdr:cNvPr id="23" name="TextBox 22"/>
        <xdr:cNvSpPr txBox="1"/>
      </xdr:nvSpPr>
      <xdr:spPr>
        <a:xfrm flipV="1">
          <a:off x="5471583" y="7223125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122145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122145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122145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122145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122145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122145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122145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122145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122145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122145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96</xdr:row>
      <xdr:rowOff>122939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406400" y="4965700"/>
          <a:ext cx="104775" cy="122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96</xdr:row>
      <xdr:rowOff>122939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406400" y="4965700"/>
          <a:ext cx="104775" cy="122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96</xdr:row>
      <xdr:rowOff>122939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406400" y="4965700"/>
          <a:ext cx="104775" cy="122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96</xdr:row>
      <xdr:rowOff>122939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406400" y="4965700"/>
          <a:ext cx="104775" cy="122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96</xdr:row>
      <xdr:rowOff>122939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406400" y="4965700"/>
          <a:ext cx="104775" cy="122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96</xdr:row>
      <xdr:rowOff>122939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06400" y="4965700"/>
          <a:ext cx="104775" cy="122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96</xdr:row>
      <xdr:rowOff>122939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406400" y="4965700"/>
          <a:ext cx="104775" cy="122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96</xdr:row>
      <xdr:rowOff>122939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406400" y="4965700"/>
          <a:ext cx="104775" cy="122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96</xdr:row>
      <xdr:rowOff>122939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406400" y="4965700"/>
          <a:ext cx="104775" cy="122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96</xdr:row>
      <xdr:rowOff>122939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406400" y="4965700"/>
          <a:ext cx="104775" cy="122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</xdr:row>
      <xdr:rowOff>0</xdr:rowOff>
    </xdr:from>
    <xdr:to>
      <xdr:col>0</xdr:col>
      <xdr:colOff>104775</xdr:colOff>
      <xdr:row>60</xdr:row>
      <xdr:rowOff>119764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</xdr:row>
      <xdr:rowOff>0</xdr:rowOff>
    </xdr:from>
    <xdr:to>
      <xdr:col>0</xdr:col>
      <xdr:colOff>104775</xdr:colOff>
      <xdr:row>60</xdr:row>
      <xdr:rowOff>119764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</xdr:row>
      <xdr:rowOff>0</xdr:rowOff>
    </xdr:from>
    <xdr:to>
      <xdr:col>0</xdr:col>
      <xdr:colOff>104775</xdr:colOff>
      <xdr:row>60</xdr:row>
      <xdr:rowOff>119764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</xdr:row>
      <xdr:rowOff>0</xdr:rowOff>
    </xdr:from>
    <xdr:to>
      <xdr:col>0</xdr:col>
      <xdr:colOff>104775</xdr:colOff>
      <xdr:row>60</xdr:row>
      <xdr:rowOff>119764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</xdr:row>
      <xdr:rowOff>0</xdr:rowOff>
    </xdr:from>
    <xdr:to>
      <xdr:col>0</xdr:col>
      <xdr:colOff>104775</xdr:colOff>
      <xdr:row>60</xdr:row>
      <xdr:rowOff>119764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</xdr:row>
      <xdr:rowOff>0</xdr:rowOff>
    </xdr:from>
    <xdr:to>
      <xdr:col>0</xdr:col>
      <xdr:colOff>104775</xdr:colOff>
      <xdr:row>60</xdr:row>
      <xdr:rowOff>119764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</xdr:row>
      <xdr:rowOff>0</xdr:rowOff>
    </xdr:from>
    <xdr:to>
      <xdr:col>0</xdr:col>
      <xdr:colOff>104775</xdr:colOff>
      <xdr:row>60</xdr:row>
      <xdr:rowOff>119764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</xdr:row>
      <xdr:rowOff>0</xdr:rowOff>
    </xdr:from>
    <xdr:to>
      <xdr:col>0</xdr:col>
      <xdr:colOff>104775</xdr:colOff>
      <xdr:row>60</xdr:row>
      <xdr:rowOff>119764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</xdr:row>
      <xdr:rowOff>0</xdr:rowOff>
    </xdr:from>
    <xdr:to>
      <xdr:col>0</xdr:col>
      <xdr:colOff>104775</xdr:colOff>
      <xdr:row>60</xdr:row>
      <xdr:rowOff>119764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</xdr:row>
      <xdr:rowOff>0</xdr:rowOff>
    </xdr:from>
    <xdr:to>
      <xdr:col>0</xdr:col>
      <xdr:colOff>104775</xdr:colOff>
      <xdr:row>60</xdr:row>
      <xdr:rowOff>119764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74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438150" y="16602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438150" y="16602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438150" y="16602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438150" y="16602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438150" y="16602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438150" y="16602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438150" y="16602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438150" y="16602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438150" y="16602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438150" y="16602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161304</xdr:rowOff>
    </xdr:to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0" y="157924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161304</xdr:rowOff>
    </xdr:to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0" y="157924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161304</xdr:rowOff>
    </xdr:to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0" y="157924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161304</xdr:rowOff>
    </xdr:to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0" y="157924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161304</xdr:rowOff>
    </xdr:to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0" y="157924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161304</xdr:rowOff>
    </xdr:to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0" y="157924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161304</xdr:rowOff>
    </xdr:to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0" y="157924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161304</xdr:rowOff>
    </xdr:to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0" y="157924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161304</xdr:rowOff>
    </xdr:to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0" y="157924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161304</xdr:rowOff>
    </xdr:to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0" y="157924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96</xdr:row>
      <xdr:rowOff>136712</xdr:rowOff>
    </xdr:to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162020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96</xdr:row>
      <xdr:rowOff>136712</xdr:rowOff>
    </xdr:to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162020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96</xdr:row>
      <xdr:rowOff>136712</xdr:rowOff>
    </xdr:to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162020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96</xdr:row>
      <xdr:rowOff>136712</xdr:rowOff>
    </xdr:to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162020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96</xdr:row>
      <xdr:rowOff>136712</xdr:rowOff>
    </xdr:to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162020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96</xdr:row>
      <xdr:rowOff>136712</xdr:rowOff>
    </xdr:to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162020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96</xdr:row>
      <xdr:rowOff>136712</xdr:rowOff>
    </xdr:to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162020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96</xdr:row>
      <xdr:rowOff>136712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162020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96</xdr:row>
      <xdr:rowOff>136712</xdr:rowOff>
    </xdr:to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162020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96</xdr:row>
      <xdr:rowOff>136712</xdr:rowOff>
    </xdr:to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162020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96</xdr:row>
      <xdr:rowOff>153101</xdr:rowOff>
    </xdr:to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0" y="162020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96</xdr:row>
      <xdr:rowOff>153101</xdr:rowOff>
    </xdr:to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0" y="162020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96</xdr:row>
      <xdr:rowOff>153101</xdr:rowOff>
    </xdr:to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0" y="162020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96</xdr:row>
      <xdr:rowOff>153101</xdr:rowOff>
    </xdr:to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0" y="162020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96</xdr:row>
      <xdr:rowOff>153101</xdr:rowOff>
    </xdr:to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0" y="162020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96</xdr:row>
      <xdr:rowOff>153101</xdr:rowOff>
    </xdr:to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0" y="162020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96</xdr:row>
      <xdr:rowOff>153101</xdr:rowOff>
    </xdr:to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0" y="162020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96</xdr:row>
      <xdr:rowOff>153101</xdr:rowOff>
    </xdr:to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0" y="162020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96</xdr:row>
      <xdr:rowOff>153101</xdr:rowOff>
    </xdr:to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0" y="162020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96</xdr:row>
      <xdr:rowOff>153101</xdr:rowOff>
    </xdr:to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0" y="162020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96</xdr:row>
      <xdr:rowOff>189097</xdr:rowOff>
    </xdr:to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0" y="16202025"/>
          <a:ext cx="104775" cy="1986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96</xdr:row>
      <xdr:rowOff>189097</xdr:rowOff>
    </xdr:to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0" y="16202025"/>
          <a:ext cx="104775" cy="1986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96</xdr:row>
      <xdr:rowOff>189097</xdr:rowOff>
    </xdr:to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0" y="16202025"/>
          <a:ext cx="104775" cy="1986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96</xdr:row>
      <xdr:rowOff>189097</xdr:rowOff>
    </xdr:to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0" y="16202025"/>
          <a:ext cx="104775" cy="1986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96</xdr:row>
      <xdr:rowOff>189097</xdr:rowOff>
    </xdr:to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0" y="16202025"/>
          <a:ext cx="104775" cy="1986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96</xdr:row>
      <xdr:rowOff>189097</xdr:rowOff>
    </xdr:to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0" y="16202025"/>
          <a:ext cx="104775" cy="1986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96</xdr:row>
      <xdr:rowOff>189097</xdr:rowOff>
    </xdr:to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0" y="16202025"/>
          <a:ext cx="104775" cy="1986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96</xdr:row>
      <xdr:rowOff>189097</xdr:rowOff>
    </xdr:to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0" y="16202025"/>
          <a:ext cx="104775" cy="1986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96</xdr:row>
      <xdr:rowOff>189097</xdr:rowOff>
    </xdr:to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0" y="16202025"/>
          <a:ext cx="104775" cy="1986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96</xdr:row>
      <xdr:rowOff>189097</xdr:rowOff>
    </xdr:to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0" y="16202025"/>
          <a:ext cx="104775" cy="1986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96</xdr:row>
      <xdr:rowOff>171450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96</xdr:row>
      <xdr:rowOff>171450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96</xdr:row>
      <xdr:rowOff>171450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96</xdr:row>
      <xdr:rowOff>171450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96</xdr:row>
      <xdr:rowOff>171450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96</xdr:row>
      <xdr:rowOff>171450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96</xdr:row>
      <xdr:rowOff>171450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96</xdr:row>
      <xdr:rowOff>171450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96</xdr:row>
      <xdr:rowOff>171450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96</xdr:row>
      <xdr:rowOff>171450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94</xdr:row>
      <xdr:rowOff>0</xdr:rowOff>
    </xdr:from>
    <xdr:ext cx="104775" cy="171450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71450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71450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71450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71450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71450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71450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71450"/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71450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71450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96</xdr:row>
      <xdr:rowOff>171450</xdr:rowOff>
    </xdr:to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96</xdr:row>
      <xdr:rowOff>171450</xdr:rowOff>
    </xdr:to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96</xdr:row>
      <xdr:rowOff>171450</xdr:rowOff>
    </xdr:to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96</xdr:row>
      <xdr:rowOff>171450</xdr:rowOff>
    </xdr:to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96</xdr:row>
      <xdr:rowOff>171450</xdr:rowOff>
    </xdr:to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96</xdr:row>
      <xdr:rowOff>171450</xdr:rowOff>
    </xdr:to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96</xdr:row>
      <xdr:rowOff>171450</xdr:rowOff>
    </xdr:to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96</xdr:row>
      <xdr:rowOff>171450</xdr:rowOff>
    </xdr:to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96</xdr:row>
      <xdr:rowOff>171450</xdr:rowOff>
    </xdr:to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94</xdr:row>
      <xdr:rowOff>0</xdr:rowOff>
    </xdr:from>
    <xdr:ext cx="104775" cy="153101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0" y="168211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53101"/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0" y="168211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53101"/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0" y="168211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53101"/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0" y="168211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53101"/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0" y="168211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53101"/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0" y="168211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53101"/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0" y="168211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53101"/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0" y="168211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53101"/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0" y="168211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53101"/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0" y="168211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63419"/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0" y="18497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63419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0" y="18497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63419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0" y="18497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63419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0" y="18497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63419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0" y="18497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63419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0" y="18497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63419"/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0" y="18497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63419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0" y="18497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63419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0" y="18497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63419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0" y="18497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61304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0" y="184975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61304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0" y="184975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61304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0" y="184975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61304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0" y="184975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61304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0" y="184975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61304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0" y="184975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61304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0" y="184975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61304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0" y="184975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61304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0" y="184975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61304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0" y="184975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63419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0" y="19640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0" y="19640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0" y="19640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0" y="19640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0" y="19640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0" y="19640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0" y="19640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0" y="19640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0" y="19640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0" y="19640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61304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0" y="196405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61304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0" y="196405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61304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0" y="196405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61304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0" y="196405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61304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0" y="196405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61304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0" y="196405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61304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0" y="196405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61304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0" y="196405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61304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0" y="196405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61304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0" y="196405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138412</xdr:rowOff>
    </xdr:to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0" y="3971925"/>
          <a:ext cx="104775" cy="1384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138412</xdr:rowOff>
    </xdr:to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0" y="3971925"/>
          <a:ext cx="104775" cy="1384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138412</xdr:rowOff>
    </xdr:to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0" y="3971925"/>
          <a:ext cx="104775" cy="1384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138412</xdr:rowOff>
    </xdr:to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0" y="3971925"/>
          <a:ext cx="104775" cy="1384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138412</xdr:rowOff>
    </xdr:to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0" y="3971925"/>
          <a:ext cx="104775" cy="1384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138412</xdr:rowOff>
    </xdr:to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0" y="3971925"/>
          <a:ext cx="104775" cy="1384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138412</xdr:rowOff>
    </xdr:to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0" y="3971925"/>
          <a:ext cx="104775" cy="1384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138412</xdr:rowOff>
    </xdr:to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0" y="3971925"/>
          <a:ext cx="104775" cy="1384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138412</xdr:rowOff>
    </xdr:to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0" y="3971925"/>
          <a:ext cx="104775" cy="1384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</xdr:row>
      <xdr:rowOff>0</xdr:rowOff>
    </xdr:from>
    <xdr:to>
      <xdr:col>0</xdr:col>
      <xdr:colOff>104775</xdr:colOff>
      <xdr:row>60</xdr:row>
      <xdr:rowOff>141194</xdr:rowOff>
    </xdr:to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0" y="13496925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</xdr:row>
      <xdr:rowOff>0</xdr:rowOff>
    </xdr:from>
    <xdr:to>
      <xdr:col>0</xdr:col>
      <xdr:colOff>104775</xdr:colOff>
      <xdr:row>60</xdr:row>
      <xdr:rowOff>141194</xdr:rowOff>
    </xdr:to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0" y="13496925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</xdr:row>
      <xdr:rowOff>0</xdr:rowOff>
    </xdr:from>
    <xdr:to>
      <xdr:col>0</xdr:col>
      <xdr:colOff>104775</xdr:colOff>
      <xdr:row>60</xdr:row>
      <xdr:rowOff>141194</xdr:rowOff>
    </xdr:to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0" y="13496925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</xdr:row>
      <xdr:rowOff>0</xdr:rowOff>
    </xdr:from>
    <xdr:to>
      <xdr:col>0</xdr:col>
      <xdr:colOff>104775</xdr:colOff>
      <xdr:row>60</xdr:row>
      <xdr:rowOff>141194</xdr:rowOff>
    </xdr:to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0" y="13496925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</xdr:row>
      <xdr:rowOff>0</xdr:rowOff>
    </xdr:from>
    <xdr:to>
      <xdr:col>0</xdr:col>
      <xdr:colOff>104775</xdr:colOff>
      <xdr:row>60</xdr:row>
      <xdr:rowOff>141194</xdr:rowOff>
    </xdr:to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0" y="13496925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</xdr:row>
      <xdr:rowOff>0</xdr:rowOff>
    </xdr:from>
    <xdr:to>
      <xdr:col>0</xdr:col>
      <xdr:colOff>104775</xdr:colOff>
      <xdr:row>60</xdr:row>
      <xdr:rowOff>141194</xdr:rowOff>
    </xdr:to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0" y="13496925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</xdr:row>
      <xdr:rowOff>0</xdr:rowOff>
    </xdr:from>
    <xdr:to>
      <xdr:col>0</xdr:col>
      <xdr:colOff>104775</xdr:colOff>
      <xdr:row>60</xdr:row>
      <xdr:rowOff>141194</xdr:rowOff>
    </xdr:to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0" y="13496925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</xdr:row>
      <xdr:rowOff>0</xdr:rowOff>
    </xdr:from>
    <xdr:to>
      <xdr:col>0</xdr:col>
      <xdr:colOff>104775</xdr:colOff>
      <xdr:row>60</xdr:row>
      <xdr:rowOff>141194</xdr:rowOff>
    </xdr:to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0" y="13496925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</xdr:row>
      <xdr:rowOff>0</xdr:rowOff>
    </xdr:from>
    <xdr:to>
      <xdr:col>0</xdr:col>
      <xdr:colOff>104775</xdr:colOff>
      <xdr:row>60</xdr:row>
      <xdr:rowOff>141194</xdr:rowOff>
    </xdr:to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0" y="13496925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</xdr:row>
      <xdr:rowOff>0</xdr:rowOff>
    </xdr:from>
    <xdr:to>
      <xdr:col>0</xdr:col>
      <xdr:colOff>104775</xdr:colOff>
      <xdr:row>60</xdr:row>
      <xdr:rowOff>141194</xdr:rowOff>
    </xdr:to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0" y="13496925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22</xdr:row>
      <xdr:rowOff>0</xdr:rowOff>
    </xdr:from>
    <xdr:ext cx="45719" cy="45719"/>
    <xdr:sp macro="" textlink="">
      <xdr:nvSpPr>
        <xdr:cNvPr id="2" name="TextBox 1"/>
        <xdr:cNvSpPr txBox="1"/>
      </xdr:nvSpPr>
      <xdr:spPr>
        <a:xfrm flipV="1">
          <a:off x="3810000" y="372882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45719" cy="45719"/>
    <xdr:sp macro="" textlink="">
      <xdr:nvSpPr>
        <xdr:cNvPr id="3" name="TextBox 2"/>
        <xdr:cNvSpPr txBox="1"/>
      </xdr:nvSpPr>
      <xdr:spPr>
        <a:xfrm flipV="1">
          <a:off x="3810000" y="372882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71</xdr:row>
      <xdr:rowOff>136712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302133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71</xdr:row>
      <xdr:rowOff>136712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302133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71</xdr:row>
      <xdr:rowOff>136712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302133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71</xdr:row>
      <xdr:rowOff>136712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302133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71</xdr:row>
      <xdr:rowOff>136712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302133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71</xdr:row>
      <xdr:rowOff>136712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302133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71</xdr:row>
      <xdr:rowOff>136712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302133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71</xdr:row>
      <xdr:rowOff>136712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302133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71</xdr:row>
      <xdr:rowOff>136712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0" y="302133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71</xdr:row>
      <xdr:rowOff>136712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0" y="302133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71</xdr:row>
      <xdr:rowOff>153101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30213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71</xdr:row>
      <xdr:rowOff>153101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30213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71</xdr:row>
      <xdr:rowOff>153101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30213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71</xdr:row>
      <xdr:rowOff>153101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30213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71</xdr:row>
      <xdr:rowOff>153101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30213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71</xdr:row>
      <xdr:rowOff>153101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30213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71</xdr:row>
      <xdr:rowOff>153101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30213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71</xdr:row>
      <xdr:rowOff>153101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30213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71</xdr:row>
      <xdr:rowOff>153101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30213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71</xdr:row>
      <xdr:rowOff>153101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30213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71</xdr:row>
      <xdr:rowOff>189097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302133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71</xdr:row>
      <xdr:rowOff>189097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302133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71</xdr:row>
      <xdr:rowOff>189097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302133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71</xdr:row>
      <xdr:rowOff>189097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302133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71</xdr:row>
      <xdr:rowOff>189097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302133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71</xdr:row>
      <xdr:rowOff>189097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302133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71</xdr:row>
      <xdr:rowOff>189097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302133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71</xdr:row>
      <xdr:rowOff>189097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302133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71</xdr:row>
      <xdr:rowOff>189097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302133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71</xdr:row>
      <xdr:rowOff>189097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302133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69</xdr:row>
      <xdr:rowOff>0</xdr:rowOff>
    </xdr:from>
    <xdr:ext cx="104775" cy="171450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71450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71450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71450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71450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71450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71450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71450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71450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71450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0</xdr:colOff>
      <xdr:row>11</xdr:row>
      <xdr:rowOff>0</xdr:rowOff>
    </xdr:from>
    <xdr:ext cx="45719" cy="45719"/>
    <xdr:sp macro="" textlink="">
      <xdr:nvSpPr>
        <xdr:cNvPr id="63" name="TextBox 62"/>
        <xdr:cNvSpPr txBox="1"/>
      </xdr:nvSpPr>
      <xdr:spPr>
        <a:xfrm flipV="1">
          <a:off x="4822031" y="734615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11</xdr:row>
      <xdr:rowOff>0</xdr:rowOff>
    </xdr:from>
    <xdr:ext cx="45719" cy="45719"/>
    <xdr:sp macro="" textlink="">
      <xdr:nvSpPr>
        <xdr:cNvPr id="64" name="TextBox 63"/>
        <xdr:cNvSpPr txBox="1"/>
      </xdr:nvSpPr>
      <xdr:spPr>
        <a:xfrm flipV="1">
          <a:off x="4822031" y="734615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45719" cy="45719"/>
    <xdr:sp macro="" textlink="">
      <xdr:nvSpPr>
        <xdr:cNvPr id="65" name="TextBox 64"/>
        <xdr:cNvSpPr txBox="1"/>
      </xdr:nvSpPr>
      <xdr:spPr>
        <a:xfrm flipV="1">
          <a:off x="3810000" y="601265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45719" cy="45719"/>
    <xdr:sp macro="" textlink="">
      <xdr:nvSpPr>
        <xdr:cNvPr id="66" name="TextBox 65"/>
        <xdr:cNvSpPr txBox="1"/>
      </xdr:nvSpPr>
      <xdr:spPr>
        <a:xfrm flipV="1">
          <a:off x="3810000" y="601265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45719" cy="45719"/>
    <xdr:sp macro="" textlink="">
      <xdr:nvSpPr>
        <xdr:cNvPr id="67" name="TextBox 66"/>
        <xdr:cNvSpPr txBox="1"/>
      </xdr:nvSpPr>
      <xdr:spPr>
        <a:xfrm flipV="1">
          <a:off x="3810000" y="3214688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45719" cy="45719"/>
    <xdr:sp macro="" textlink="">
      <xdr:nvSpPr>
        <xdr:cNvPr id="68" name="TextBox 67"/>
        <xdr:cNvSpPr txBox="1"/>
      </xdr:nvSpPr>
      <xdr:spPr>
        <a:xfrm flipV="1">
          <a:off x="3810000" y="3214688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22</xdr:row>
      <xdr:rowOff>0</xdr:rowOff>
    </xdr:from>
    <xdr:ext cx="45719" cy="45719"/>
    <xdr:sp macro="" textlink="">
      <xdr:nvSpPr>
        <xdr:cNvPr id="69" name="TextBox 68"/>
        <xdr:cNvSpPr txBox="1"/>
      </xdr:nvSpPr>
      <xdr:spPr>
        <a:xfrm flipV="1">
          <a:off x="5631656" y="601265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22</xdr:row>
      <xdr:rowOff>0</xdr:rowOff>
    </xdr:from>
    <xdr:ext cx="45719" cy="45719"/>
    <xdr:sp macro="" textlink="">
      <xdr:nvSpPr>
        <xdr:cNvPr id="70" name="TextBox 69"/>
        <xdr:cNvSpPr txBox="1"/>
      </xdr:nvSpPr>
      <xdr:spPr>
        <a:xfrm flipV="1">
          <a:off x="5631656" y="601265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11</xdr:row>
      <xdr:rowOff>0</xdr:rowOff>
    </xdr:from>
    <xdr:ext cx="45719" cy="45719"/>
    <xdr:sp macro="" textlink="">
      <xdr:nvSpPr>
        <xdr:cNvPr id="71" name="TextBox 70"/>
        <xdr:cNvSpPr txBox="1"/>
      </xdr:nvSpPr>
      <xdr:spPr>
        <a:xfrm flipV="1">
          <a:off x="5631656" y="3214688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11</xdr:row>
      <xdr:rowOff>0</xdr:rowOff>
    </xdr:from>
    <xdr:ext cx="45719" cy="45719"/>
    <xdr:sp macro="" textlink="">
      <xdr:nvSpPr>
        <xdr:cNvPr id="72" name="TextBox 71"/>
        <xdr:cNvSpPr txBox="1"/>
      </xdr:nvSpPr>
      <xdr:spPr>
        <a:xfrm flipV="1">
          <a:off x="5631656" y="3214688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45719" cy="45719"/>
    <xdr:sp macro="" textlink="">
      <xdr:nvSpPr>
        <xdr:cNvPr id="73" name="TextBox 72"/>
        <xdr:cNvSpPr txBox="1"/>
      </xdr:nvSpPr>
      <xdr:spPr>
        <a:xfrm flipV="1">
          <a:off x="5631656" y="6215063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45719" cy="45719"/>
    <xdr:sp macro="" textlink="">
      <xdr:nvSpPr>
        <xdr:cNvPr id="74" name="TextBox 73"/>
        <xdr:cNvSpPr txBox="1"/>
      </xdr:nvSpPr>
      <xdr:spPr>
        <a:xfrm flipV="1">
          <a:off x="5631656" y="6215063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45719" cy="45719"/>
    <xdr:sp macro="" textlink="">
      <xdr:nvSpPr>
        <xdr:cNvPr id="75" name="TextBox 74"/>
        <xdr:cNvSpPr txBox="1"/>
      </xdr:nvSpPr>
      <xdr:spPr>
        <a:xfrm flipV="1">
          <a:off x="5631656" y="6215063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45719" cy="45719"/>
    <xdr:sp macro="" textlink="">
      <xdr:nvSpPr>
        <xdr:cNvPr id="76" name="TextBox 75"/>
        <xdr:cNvSpPr txBox="1"/>
      </xdr:nvSpPr>
      <xdr:spPr>
        <a:xfrm flipV="1">
          <a:off x="5631656" y="6215063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284</xdr:row>
      <xdr:rowOff>136712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284</xdr:row>
      <xdr:rowOff>136712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284</xdr:row>
      <xdr:rowOff>136712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284</xdr:row>
      <xdr:rowOff>136712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284</xdr:row>
      <xdr:rowOff>136712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284</xdr:row>
      <xdr:rowOff>136712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284</xdr:row>
      <xdr:rowOff>136712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284</xdr:row>
      <xdr:rowOff>136712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284</xdr:row>
      <xdr:rowOff>136712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284</xdr:row>
      <xdr:rowOff>136712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284</xdr:row>
      <xdr:rowOff>153101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284</xdr:row>
      <xdr:rowOff>153101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284</xdr:row>
      <xdr:rowOff>153101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284</xdr:row>
      <xdr:rowOff>153101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284</xdr:row>
      <xdr:rowOff>153101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284</xdr:row>
      <xdr:rowOff>153101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284</xdr:row>
      <xdr:rowOff>153101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284</xdr:row>
      <xdr:rowOff>153101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284</xdr:row>
      <xdr:rowOff>153101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284</xdr:row>
      <xdr:rowOff>153101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284</xdr:row>
      <xdr:rowOff>189097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284</xdr:row>
      <xdr:rowOff>189097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284</xdr:row>
      <xdr:rowOff>189097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284</xdr:row>
      <xdr:rowOff>189097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284</xdr:row>
      <xdr:rowOff>189097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284</xdr:row>
      <xdr:rowOff>189097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284</xdr:row>
      <xdr:rowOff>189097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284</xdr:row>
      <xdr:rowOff>189097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284</xdr:row>
      <xdr:rowOff>189097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284</xdr:row>
      <xdr:rowOff>189097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284</xdr:row>
      <xdr:rowOff>171450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284</xdr:row>
      <xdr:rowOff>171450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284</xdr:row>
      <xdr:rowOff>171450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284</xdr:row>
      <xdr:rowOff>171450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284</xdr:row>
      <xdr:rowOff>171450</xdr:rowOff>
    </xdr:to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284</xdr:row>
      <xdr:rowOff>171450</xdr:rowOff>
    </xdr:to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284</xdr:row>
      <xdr:rowOff>171450</xdr:rowOff>
    </xdr:to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284</xdr:row>
      <xdr:rowOff>171450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284</xdr:row>
      <xdr:rowOff>171450</xdr:rowOff>
    </xdr:to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284</xdr:row>
      <xdr:rowOff>171450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276</xdr:row>
      <xdr:rowOff>0</xdr:rowOff>
    </xdr:from>
    <xdr:ext cx="104775" cy="171450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276</xdr:row>
      <xdr:rowOff>0</xdr:rowOff>
    </xdr:from>
    <xdr:ext cx="104775" cy="171450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276</xdr:row>
      <xdr:rowOff>0</xdr:rowOff>
    </xdr:from>
    <xdr:ext cx="104775" cy="171450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276</xdr:row>
      <xdr:rowOff>0</xdr:rowOff>
    </xdr:from>
    <xdr:ext cx="104775" cy="171450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276</xdr:row>
      <xdr:rowOff>0</xdr:rowOff>
    </xdr:from>
    <xdr:ext cx="104775" cy="171450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276</xdr:row>
      <xdr:rowOff>0</xdr:rowOff>
    </xdr:from>
    <xdr:ext cx="104775" cy="171450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276</xdr:row>
      <xdr:rowOff>0</xdr:rowOff>
    </xdr:from>
    <xdr:ext cx="104775" cy="171450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276</xdr:row>
      <xdr:rowOff>0</xdr:rowOff>
    </xdr:from>
    <xdr:ext cx="104775" cy="171450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276</xdr:row>
      <xdr:rowOff>0</xdr:rowOff>
    </xdr:from>
    <xdr:ext cx="104775" cy="171450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276</xdr:row>
      <xdr:rowOff>0</xdr:rowOff>
    </xdr:from>
    <xdr:ext cx="104775" cy="171450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284</xdr:row>
      <xdr:rowOff>171450</xdr:rowOff>
    </xdr:to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284</xdr:row>
      <xdr:rowOff>171450</xdr:rowOff>
    </xdr:to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284</xdr:row>
      <xdr:rowOff>171450</xdr:rowOff>
    </xdr:to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284</xdr:row>
      <xdr:rowOff>171450</xdr:rowOff>
    </xdr:to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284</xdr:row>
      <xdr:rowOff>171450</xdr:rowOff>
    </xdr:to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284</xdr:row>
      <xdr:rowOff>171450</xdr:rowOff>
    </xdr:to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284</xdr:row>
      <xdr:rowOff>171450</xdr:rowOff>
    </xdr:to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284</xdr:row>
      <xdr:rowOff>171450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284</xdr:row>
      <xdr:rowOff>171450</xdr:rowOff>
    </xdr:to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8"/>
  <sheetViews>
    <sheetView tabSelected="1" zoomScale="90" zoomScaleNormal="90" zoomScaleSheetLayoutView="75" workbookViewId="0">
      <pane xSplit="2" ySplit="12" topLeftCell="C293" activePane="bottomRight" state="frozen"/>
      <selection activeCell="D21" sqref="D21"/>
      <selection pane="topRight" activeCell="D21" sqref="D21"/>
      <selection pane="bottomLeft" activeCell="D21" sqref="D21"/>
      <selection pane="bottomRight" activeCell="W295" sqref="W295"/>
    </sheetView>
  </sheetViews>
  <sheetFormatPr defaultColWidth="9.140625" defaultRowHeight="15" x14ac:dyDescent="0.25"/>
  <cols>
    <col min="1" max="1" width="3.5703125" style="245" customWidth="1"/>
    <col min="2" max="2" width="45" style="245" customWidth="1"/>
    <col min="3" max="3" width="9" style="245" customWidth="1"/>
    <col min="4" max="4" width="13.85546875" style="625" customWidth="1"/>
    <col min="5" max="5" width="9.85546875" style="245" customWidth="1"/>
    <col min="6" max="6" width="9.140625" style="245" customWidth="1"/>
    <col min="7" max="7" width="13.7109375" style="245" customWidth="1"/>
    <col min="8" max="8" width="0" style="245" hidden="1" customWidth="1"/>
    <col min="9" max="9" width="11.7109375" style="245" hidden="1" customWidth="1"/>
    <col min="10" max="10" width="0" style="245" hidden="1" customWidth="1"/>
    <col min="11" max="11" width="10.5703125" style="245" hidden="1" customWidth="1"/>
    <col min="12" max="15" width="0" style="245" hidden="1" customWidth="1"/>
    <col min="16" max="16384" width="9.140625" style="245"/>
  </cols>
  <sheetData>
    <row r="1" spans="1:7" x14ac:dyDescent="0.25">
      <c r="F1" s="720" t="s">
        <v>339</v>
      </c>
      <c r="G1" s="720"/>
    </row>
    <row r="2" spans="1:7" x14ac:dyDescent="0.25">
      <c r="F2" s="720"/>
      <c r="G2" s="720"/>
    </row>
    <row r="3" spans="1:7" x14ac:dyDescent="0.25">
      <c r="F3" s="721"/>
      <c r="G3" s="721"/>
    </row>
    <row r="4" spans="1:7" x14ac:dyDescent="0.25">
      <c r="F4" s="721"/>
      <c r="G4" s="721"/>
    </row>
    <row r="5" spans="1:7" x14ac:dyDescent="0.25">
      <c r="F5" s="721"/>
      <c r="G5" s="721"/>
    </row>
    <row r="6" spans="1:7" s="626" customFormat="1" ht="15" customHeight="1" x14ac:dyDescent="0.25">
      <c r="B6" s="722" t="s">
        <v>301</v>
      </c>
      <c r="C6" s="723"/>
      <c r="D6" s="723"/>
      <c r="E6" s="723"/>
      <c r="F6" s="723"/>
      <c r="G6" s="723"/>
    </row>
    <row r="7" spans="1:7" s="626" customFormat="1" ht="33.75" customHeight="1" x14ac:dyDescent="0.25">
      <c r="B7" s="723"/>
      <c r="C7" s="723"/>
      <c r="D7" s="723"/>
      <c r="E7" s="723"/>
      <c r="F7" s="723"/>
      <c r="G7" s="723"/>
    </row>
    <row r="8" spans="1:7" ht="21.75" customHeight="1" thickBot="1" x14ac:dyDescent="0.3"/>
    <row r="9" spans="1:7" ht="21" customHeight="1" x14ac:dyDescent="0.3">
      <c r="B9" s="627" t="s">
        <v>174</v>
      </c>
      <c r="C9" s="727" t="s">
        <v>1</v>
      </c>
      <c r="D9" s="724" t="s">
        <v>300</v>
      </c>
      <c r="E9" s="733" t="s">
        <v>0</v>
      </c>
      <c r="F9" s="727" t="s">
        <v>2</v>
      </c>
      <c r="G9" s="730" t="s">
        <v>212</v>
      </c>
    </row>
    <row r="10" spans="1:7" ht="15.75" customHeight="1" x14ac:dyDescent="0.3">
      <c r="B10" s="628"/>
      <c r="C10" s="728"/>
      <c r="D10" s="725"/>
      <c r="E10" s="734"/>
      <c r="F10" s="728"/>
      <c r="G10" s="731"/>
    </row>
    <row r="11" spans="1:7" ht="38.25" customHeight="1" thickBot="1" x14ac:dyDescent="0.3">
      <c r="B11" s="629" t="s">
        <v>3</v>
      </c>
      <c r="C11" s="729"/>
      <c r="D11" s="726"/>
      <c r="E11" s="735"/>
      <c r="F11" s="729"/>
      <c r="G11" s="732"/>
    </row>
    <row r="12" spans="1:7" s="630" customFormat="1" ht="15.75" thickBot="1" x14ac:dyDescent="0.3">
      <c r="B12" s="631">
        <v>1</v>
      </c>
      <c r="C12" s="632">
        <v>2</v>
      </c>
      <c r="D12" s="633">
        <v>3</v>
      </c>
      <c r="E12" s="634">
        <v>4</v>
      </c>
      <c r="F12" s="634">
        <v>5</v>
      </c>
      <c r="G12" s="634">
        <v>6</v>
      </c>
    </row>
    <row r="13" spans="1:7" ht="29.25" x14ac:dyDescent="0.25">
      <c r="A13" s="245">
        <v>1</v>
      </c>
      <c r="B13" s="392" t="s">
        <v>78</v>
      </c>
      <c r="C13" s="635"/>
      <c r="D13" s="636"/>
      <c r="E13" s="637"/>
      <c r="F13" s="637"/>
      <c r="G13" s="637"/>
    </row>
    <row r="14" spans="1:7" x14ac:dyDescent="0.25">
      <c r="A14" s="245">
        <v>1</v>
      </c>
      <c r="B14" s="300" t="s">
        <v>4</v>
      </c>
      <c r="C14" s="308"/>
      <c r="D14" s="229"/>
      <c r="E14" s="238"/>
      <c r="F14" s="238"/>
      <c r="G14" s="238"/>
    </row>
    <row r="15" spans="1:7" x14ac:dyDescent="0.25">
      <c r="A15" s="245">
        <v>1</v>
      </c>
      <c r="B15" s="227" t="s">
        <v>44</v>
      </c>
      <c r="C15" s="228">
        <v>340</v>
      </c>
      <c r="D15" s="229">
        <v>847</v>
      </c>
      <c r="E15" s="237">
        <v>14.5</v>
      </c>
      <c r="F15" s="226">
        <f t="shared" ref="F15:F34" si="0">ROUND(G15/C15,0)</f>
        <v>36</v>
      </c>
      <c r="G15" s="238">
        <f t="shared" ref="G15:G34" si="1">ROUND(D15*E15,0)</f>
        <v>12282</v>
      </c>
    </row>
    <row r="16" spans="1:7" x14ac:dyDescent="0.25">
      <c r="A16" s="245">
        <v>1</v>
      </c>
      <c r="B16" s="227" t="s">
        <v>22</v>
      </c>
      <c r="C16" s="228">
        <v>340</v>
      </c>
      <c r="D16" s="229">
        <v>1338</v>
      </c>
      <c r="E16" s="237">
        <v>14.5</v>
      </c>
      <c r="F16" s="226">
        <f t="shared" si="0"/>
        <v>57</v>
      </c>
      <c r="G16" s="238">
        <f t="shared" si="1"/>
        <v>19401</v>
      </c>
    </row>
    <row r="17" spans="1:7" x14ac:dyDescent="0.25">
      <c r="A17" s="245">
        <v>1</v>
      </c>
      <c r="B17" s="227" t="s">
        <v>34</v>
      </c>
      <c r="C17" s="228">
        <v>340</v>
      </c>
      <c r="D17" s="229">
        <v>1105</v>
      </c>
      <c r="E17" s="237">
        <v>14.2</v>
      </c>
      <c r="F17" s="226">
        <f t="shared" si="0"/>
        <v>46</v>
      </c>
      <c r="G17" s="238">
        <f t="shared" si="1"/>
        <v>15691</v>
      </c>
    </row>
    <row r="18" spans="1:7" x14ac:dyDescent="0.25">
      <c r="A18" s="245">
        <v>1</v>
      </c>
      <c r="B18" s="227" t="s">
        <v>35</v>
      </c>
      <c r="C18" s="228">
        <v>340</v>
      </c>
      <c r="D18" s="229">
        <v>940</v>
      </c>
      <c r="E18" s="237">
        <v>12</v>
      </c>
      <c r="F18" s="226">
        <f t="shared" si="0"/>
        <v>33</v>
      </c>
      <c r="G18" s="238">
        <f t="shared" si="1"/>
        <v>11280</v>
      </c>
    </row>
    <row r="19" spans="1:7" x14ac:dyDescent="0.25">
      <c r="A19" s="245">
        <v>1</v>
      </c>
      <c r="B19" s="227" t="s">
        <v>59</v>
      </c>
      <c r="C19" s="228">
        <v>340</v>
      </c>
      <c r="D19" s="229">
        <v>827</v>
      </c>
      <c r="E19" s="237">
        <v>16.899999999999999</v>
      </c>
      <c r="F19" s="226">
        <f t="shared" si="0"/>
        <v>41</v>
      </c>
      <c r="G19" s="238">
        <f t="shared" si="1"/>
        <v>13976</v>
      </c>
    </row>
    <row r="20" spans="1:7" x14ac:dyDescent="0.25">
      <c r="A20" s="245">
        <v>1</v>
      </c>
      <c r="B20" s="227" t="s">
        <v>11</v>
      </c>
      <c r="C20" s="228">
        <v>340</v>
      </c>
      <c r="D20" s="229">
        <v>1380</v>
      </c>
      <c r="E20" s="638">
        <v>11.7</v>
      </c>
      <c r="F20" s="226">
        <f t="shared" si="0"/>
        <v>47</v>
      </c>
      <c r="G20" s="238">
        <f t="shared" si="1"/>
        <v>16146</v>
      </c>
    </row>
    <row r="21" spans="1:7" x14ac:dyDescent="0.25">
      <c r="A21" s="245">
        <v>1</v>
      </c>
      <c r="B21" s="227" t="s">
        <v>60</v>
      </c>
      <c r="C21" s="228">
        <v>340</v>
      </c>
      <c r="D21" s="229">
        <v>635</v>
      </c>
      <c r="E21" s="237">
        <v>15.5</v>
      </c>
      <c r="F21" s="226">
        <f t="shared" si="0"/>
        <v>29</v>
      </c>
      <c r="G21" s="238">
        <f t="shared" si="1"/>
        <v>9843</v>
      </c>
    </row>
    <row r="22" spans="1:7" x14ac:dyDescent="0.25">
      <c r="A22" s="245">
        <v>1</v>
      </c>
      <c r="B22" s="227" t="s">
        <v>61</v>
      </c>
      <c r="C22" s="228">
        <v>340</v>
      </c>
      <c r="D22" s="229">
        <v>418</v>
      </c>
      <c r="E22" s="237">
        <v>12</v>
      </c>
      <c r="F22" s="226">
        <v>15</v>
      </c>
      <c r="G22" s="238">
        <v>5028</v>
      </c>
    </row>
    <row r="23" spans="1:7" x14ac:dyDescent="0.25">
      <c r="A23" s="245">
        <v>1</v>
      </c>
      <c r="B23" s="227" t="s">
        <v>31</v>
      </c>
      <c r="C23" s="228">
        <v>340</v>
      </c>
      <c r="D23" s="229">
        <v>852</v>
      </c>
      <c r="E23" s="237">
        <v>13.5</v>
      </c>
      <c r="F23" s="226">
        <f t="shared" si="0"/>
        <v>34</v>
      </c>
      <c r="G23" s="238">
        <f t="shared" si="1"/>
        <v>11502</v>
      </c>
    </row>
    <row r="24" spans="1:7" x14ac:dyDescent="0.25">
      <c r="A24" s="245">
        <v>1</v>
      </c>
      <c r="B24" s="227" t="s">
        <v>58</v>
      </c>
      <c r="C24" s="228">
        <v>340</v>
      </c>
      <c r="D24" s="229">
        <v>463</v>
      </c>
      <c r="E24" s="237">
        <v>20</v>
      </c>
      <c r="F24" s="226">
        <f t="shared" si="0"/>
        <v>27</v>
      </c>
      <c r="G24" s="238">
        <f t="shared" si="1"/>
        <v>9260</v>
      </c>
    </row>
    <row r="25" spans="1:7" x14ac:dyDescent="0.25">
      <c r="A25" s="245">
        <v>1</v>
      </c>
      <c r="B25" s="227" t="s">
        <v>62</v>
      </c>
      <c r="C25" s="228">
        <v>340</v>
      </c>
      <c r="D25" s="229">
        <v>615</v>
      </c>
      <c r="E25" s="237">
        <v>16.5</v>
      </c>
      <c r="F25" s="226">
        <f t="shared" si="0"/>
        <v>30</v>
      </c>
      <c r="G25" s="238">
        <f t="shared" si="1"/>
        <v>10148</v>
      </c>
    </row>
    <row r="26" spans="1:7" x14ac:dyDescent="0.25">
      <c r="A26" s="245">
        <v>1</v>
      </c>
      <c r="B26" s="227" t="s">
        <v>12</v>
      </c>
      <c r="C26" s="228">
        <v>340</v>
      </c>
      <c r="D26" s="229">
        <v>1214</v>
      </c>
      <c r="E26" s="237">
        <v>11</v>
      </c>
      <c r="F26" s="226">
        <f t="shared" si="0"/>
        <v>39</v>
      </c>
      <c r="G26" s="238">
        <f t="shared" si="1"/>
        <v>13354</v>
      </c>
    </row>
    <row r="27" spans="1:7" x14ac:dyDescent="0.25">
      <c r="A27" s="245">
        <v>1</v>
      </c>
      <c r="B27" s="227" t="s">
        <v>97</v>
      </c>
      <c r="C27" s="228">
        <v>340</v>
      </c>
      <c r="D27" s="229">
        <v>645</v>
      </c>
      <c r="E27" s="237">
        <v>7.8</v>
      </c>
      <c r="F27" s="226">
        <f t="shared" si="0"/>
        <v>15</v>
      </c>
      <c r="G27" s="238">
        <f t="shared" si="1"/>
        <v>5031</v>
      </c>
    </row>
    <row r="28" spans="1:7" x14ac:dyDescent="0.25">
      <c r="A28" s="245">
        <v>1</v>
      </c>
      <c r="B28" s="227" t="s">
        <v>23</v>
      </c>
      <c r="C28" s="228">
        <v>340</v>
      </c>
      <c r="D28" s="229">
        <v>2378</v>
      </c>
      <c r="E28" s="237">
        <v>6.5</v>
      </c>
      <c r="F28" s="226">
        <f t="shared" si="0"/>
        <v>45</v>
      </c>
      <c r="G28" s="238">
        <f t="shared" si="1"/>
        <v>15457</v>
      </c>
    </row>
    <row r="29" spans="1:7" x14ac:dyDescent="0.25">
      <c r="A29" s="245">
        <v>1</v>
      </c>
      <c r="B29" s="227" t="s">
        <v>57</v>
      </c>
      <c r="C29" s="228">
        <v>340</v>
      </c>
      <c r="D29" s="229">
        <v>1330</v>
      </c>
      <c r="E29" s="237">
        <v>13.1</v>
      </c>
      <c r="F29" s="226">
        <f t="shared" si="0"/>
        <v>51</v>
      </c>
      <c r="G29" s="238">
        <f t="shared" si="1"/>
        <v>17423</v>
      </c>
    </row>
    <row r="30" spans="1:7" x14ac:dyDescent="0.25">
      <c r="A30" s="245">
        <v>1</v>
      </c>
      <c r="B30" s="227" t="s">
        <v>8</v>
      </c>
      <c r="C30" s="228">
        <v>340</v>
      </c>
      <c r="D30" s="229">
        <v>1153</v>
      </c>
      <c r="E30" s="237">
        <v>7.7</v>
      </c>
      <c r="F30" s="226">
        <f t="shared" si="0"/>
        <v>26</v>
      </c>
      <c r="G30" s="238">
        <f t="shared" si="1"/>
        <v>8878</v>
      </c>
    </row>
    <row r="31" spans="1:7" x14ac:dyDescent="0.25">
      <c r="A31" s="245">
        <v>1</v>
      </c>
      <c r="B31" s="227" t="s">
        <v>14</v>
      </c>
      <c r="C31" s="228">
        <v>340</v>
      </c>
      <c r="D31" s="229">
        <v>820</v>
      </c>
      <c r="E31" s="237">
        <v>13.4</v>
      </c>
      <c r="F31" s="226">
        <f t="shared" si="0"/>
        <v>32</v>
      </c>
      <c r="G31" s="238">
        <f t="shared" si="1"/>
        <v>10988</v>
      </c>
    </row>
    <row r="32" spans="1:7" ht="17.25" customHeight="1" x14ac:dyDescent="0.25">
      <c r="A32" s="245">
        <v>1</v>
      </c>
      <c r="B32" s="227" t="s">
        <v>63</v>
      </c>
      <c r="C32" s="228">
        <v>340</v>
      </c>
      <c r="D32" s="229">
        <v>684</v>
      </c>
      <c r="E32" s="237">
        <v>16</v>
      </c>
      <c r="F32" s="226">
        <f t="shared" si="0"/>
        <v>32</v>
      </c>
      <c r="G32" s="238">
        <f t="shared" si="1"/>
        <v>10944</v>
      </c>
    </row>
    <row r="33" spans="1:7" ht="17.25" customHeight="1" x14ac:dyDescent="0.25">
      <c r="A33" s="245">
        <v>1</v>
      </c>
      <c r="B33" s="227" t="s">
        <v>134</v>
      </c>
      <c r="C33" s="228">
        <v>340</v>
      </c>
      <c r="D33" s="229"/>
      <c r="E33" s="237">
        <v>16.5</v>
      </c>
      <c r="F33" s="226">
        <f t="shared" si="0"/>
        <v>0</v>
      </c>
      <c r="G33" s="238">
        <f t="shared" si="1"/>
        <v>0</v>
      </c>
    </row>
    <row r="34" spans="1:7" ht="17.25" customHeight="1" x14ac:dyDescent="0.25">
      <c r="A34" s="245">
        <v>1</v>
      </c>
      <c r="B34" s="227"/>
      <c r="C34" s="228">
        <v>340</v>
      </c>
      <c r="D34" s="229"/>
      <c r="E34" s="237">
        <v>15</v>
      </c>
      <c r="F34" s="226">
        <f t="shared" si="0"/>
        <v>0</v>
      </c>
      <c r="G34" s="238">
        <f t="shared" si="1"/>
        <v>0</v>
      </c>
    </row>
    <row r="35" spans="1:7" s="405" customFormat="1" x14ac:dyDescent="0.25">
      <c r="A35" s="245">
        <v>1</v>
      </c>
      <c r="B35" s="230" t="s">
        <v>5</v>
      </c>
      <c r="C35" s="231"/>
      <c r="D35" s="232">
        <f>SUM(D15:D33)</f>
        <v>17644</v>
      </c>
      <c r="E35" s="233">
        <f>G35/D35</f>
        <v>12.277941509861709</v>
      </c>
      <c r="F35" s="234">
        <f>SUM(F15:F33)</f>
        <v>635</v>
      </c>
      <c r="G35" s="235">
        <f>SUM(G15:G33)</f>
        <v>216632</v>
      </c>
    </row>
    <row r="36" spans="1:7" s="405" customFormat="1" x14ac:dyDescent="0.25">
      <c r="A36" s="245">
        <v>1</v>
      </c>
      <c r="B36" s="227"/>
      <c r="C36" s="228">
        <v>350</v>
      </c>
      <c r="D36" s="229"/>
      <c r="E36" s="237"/>
      <c r="F36" s="226"/>
      <c r="G36" s="238">
        <f>ROUND(D36*E36,0)</f>
        <v>0</v>
      </c>
    </row>
    <row r="37" spans="1:7" s="405" customFormat="1" x14ac:dyDescent="0.25">
      <c r="A37" s="245">
        <v>1</v>
      </c>
      <c r="B37" s="230" t="s">
        <v>194</v>
      </c>
      <c r="C37" s="231"/>
      <c r="D37" s="232">
        <f t="shared" ref="D37" si="2">D35+D36</f>
        <v>17644</v>
      </c>
      <c r="E37" s="233">
        <f>G37/D37</f>
        <v>12.277941509861709</v>
      </c>
      <c r="F37" s="235">
        <f t="shared" ref="F37:G37" si="3">F35+F36</f>
        <v>635</v>
      </c>
      <c r="G37" s="235">
        <f t="shared" si="3"/>
        <v>216632</v>
      </c>
    </row>
    <row r="38" spans="1:7" s="405" customFormat="1" x14ac:dyDescent="0.25">
      <c r="A38" s="245">
        <v>1</v>
      </c>
      <c r="B38" s="323" t="s">
        <v>180</v>
      </c>
      <c r="C38" s="251"/>
      <c r="D38" s="229"/>
      <c r="E38" s="238"/>
      <c r="F38" s="238"/>
      <c r="G38" s="238"/>
    </row>
    <row r="39" spans="1:7" s="405" customFormat="1" x14ac:dyDescent="0.25">
      <c r="A39" s="245">
        <v>1</v>
      </c>
      <c r="B39" s="246" t="s">
        <v>115</v>
      </c>
      <c r="C39" s="251"/>
      <c r="D39" s="229">
        <v>121310</v>
      </c>
      <c r="E39" s="238"/>
      <c r="F39" s="238"/>
      <c r="G39" s="238"/>
    </row>
    <row r="40" spans="1:7" s="405" customFormat="1" ht="45" x14ac:dyDescent="0.25">
      <c r="A40" s="245">
        <v>1</v>
      </c>
      <c r="B40" s="254" t="s">
        <v>229</v>
      </c>
      <c r="C40" s="251"/>
      <c r="D40" s="229">
        <v>2000</v>
      </c>
      <c r="E40" s="238"/>
      <c r="F40" s="238"/>
      <c r="G40" s="238"/>
    </row>
    <row r="41" spans="1:7" s="405" customFormat="1" x14ac:dyDescent="0.25">
      <c r="A41" s="245">
        <v>1</v>
      </c>
      <c r="B41" s="254" t="s">
        <v>232</v>
      </c>
      <c r="C41" s="251"/>
      <c r="D41" s="229">
        <v>119310</v>
      </c>
      <c r="E41" s="238"/>
      <c r="F41" s="238"/>
      <c r="G41" s="238"/>
    </row>
    <row r="42" spans="1:7" s="405" customFormat="1" x14ac:dyDescent="0.25">
      <c r="A42" s="245">
        <v>1</v>
      </c>
      <c r="B42" s="256" t="s">
        <v>113</v>
      </c>
      <c r="C42" s="251"/>
      <c r="D42" s="229"/>
      <c r="E42" s="238"/>
      <c r="F42" s="238"/>
      <c r="G42" s="238"/>
    </row>
    <row r="43" spans="1:7" s="405" customFormat="1" ht="30" x14ac:dyDescent="0.25">
      <c r="A43" s="245">
        <v>1</v>
      </c>
      <c r="B43" s="256" t="s">
        <v>114</v>
      </c>
      <c r="C43" s="251"/>
      <c r="D43" s="229">
        <v>13805</v>
      </c>
      <c r="E43" s="238"/>
      <c r="F43" s="238"/>
      <c r="G43" s="238"/>
    </row>
    <row r="44" spans="1:7" s="405" customFormat="1" x14ac:dyDescent="0.25">
      <c r="A44" s="245">
        <v>1</v>
      </c>
      <c r="B44" s="256" t="s">
        <v>234</v>
      </c>
      <c r="C44" s="251"/>
      <c r="D44" s="229">
        <v>13805</v>
      </c>
      <c r="E44" s="238"/>
      <c r="F44" s="238"/>
      <c r="G44" s="238"/>
    </row>
    <row r="45" spans="1:7" s="405" customFormat="1" ht="17.25" customHeight="1" x14ac:dyDescent="0.25">
      <c r="A45" s="245">
        <v>1</v>
      </c>
      <c r="B45" s="551" t="s">
        <v>148</v>
      </c>
      <c r="C45" s="251"/>
      <c r="D45" s="232">
        <f>D39+ROUND(D42*3.2,0)+D43</f>
        <v>135115</v>
      </c>
      <c r="E45" s="238"/>
      <c r="F45" s="238"/>
      <c r="G45" s="238"/>
    </row>
    <row r="46" spans="1:7" s="405" customFormat="1" x14ac:dyDescent="0.25">
      <c r="A46" s="245">
        <v>1</v>
      </c>
      <c r="B46" s="264" t="s">
        <v>116</v>
      </c>
      <c r="C46" s="251"/>
      <c r="D46" s="232"/>
      <c r="E46" s="238"/>
      <c r="F46" s="238"/>
      <c r="G46" s="238"/>
    </row>
    <row r="47" spans="1:7" s="405" customFormat="1" x14ac:dyDescent="0.25">
      <c r="A47" s="245">
        <v>1</v>
      </c>
      <c r="B47" s="410" t="s">
        <v>237</v>
      </c>
      <c r="C47" s="251"/>
      <c r="D47" s="229">
        <v>2500</v>
      </c>
      <c r="E47" s="238"/>
      <c r="F47" s="238"/>
      <c r="G47" s="238"/>
    </row>
    <row r="48" spans="1:7" s="405" customFormat="1" x14ac:dyDescent="0.25">
      <c r="A48" s="245">
        <v>1</v>
      </c>
      <c r="B48" s="410" t="s">
        <v>17</v>
      </c>
      <c r="C48" s="251"/>
      <c r="D48" s="229">
        <v>2500</v>
      </c>
      <c r="E48" s="238"/>
      <c r="F48" s="238"/>
      <c r="G48" s="238"/>
    </row>
    <row r="49" spans="1:7" s="405" customFormat="1" x14ac:dyDescent="0.25">
      <c r="A49" s="245">
        <v>1</v>
      </c>
      <c r="B49" s="410" t="s">
        <v>64</v>
      </c>
      <c r="C49" s="251"/>
      <c r="D49" s="229">
        <v>90</v>
      </c>
      <c r="E49" s="238"/>
      <c r="F49" s="238"/>
      <c r="G49" s="238"/>
    </row>
    <row r="50" spans="1:7" s="405" customFormat="1" x14ac:dyDescent="0.25">
      <c r="A50" s="245">
        <v>1</v>
      </c>
      <c r="B50" s="410" t="s">
        <v>19</v>
      </c>
      <c r="C50" s="251"/>
      <c r="D50" s="229">
        <v>1000</v>
      </c>
      <c r="E50" s="238"/>
      <c r="F50" s="238"/>
      <c r="G50" s="238"/>
    </row>
    <row r="51" spans="1:7" s="405" customFormat="1" ht="30" x14ac:dyDescent="0.25">
      <c r="A51" s="245">
        <v>1</v>
      </c>
      <c r="B51" s="639" t="s">
        <v>30</v>
      </c>
      <c r="C51" s="251"/>
      <c r="D51" s="229">
        <v>100</v>
      </c>
      <c r="E51" s="238"/>
      <c r="F51" s="238"/>
      <c r="G51" s="238"/>
    </row>
    <row r="52" spans="1:7" s="405" customFormat="1" x14ac:dyDescent="0.25">
      <c r="A52" s="245">
        <v>1</v>
      </c>
      <c r="B52" s="410" t="s">
        <v>32</v>
      </c>
      <c r="C52" s="251"/>
      <c r="D52" s="229">
        <v>300</v>
      </c>
      <c r="E52" s="238"/>
      <c r="F52" s="238"/>
      <c r="G52" s="238"/>
    </row>
    <row r="53" spans="1:7" s="405" customFormat="1" x14ac:dyDescent="0.25">
      <c r="A53" s="245">
        <v>1</v>
      </c>
      <c r="B53" s="410" t="s">
        <v>117</v>
      </c>
      <c r="C53" s="251"/>
      <c r="D53" s="229">
        <v>40</v>
      </c>
      <c r="E53" s="238"/>
      <c r="F53" s="238"/>
      <c r="G53" s="238"/>
    </row>
    <row r="54" spans="1:7" s="405" customFormat="1" x14ac:dyDescent="0.25">
      <c r="A54" s="245">
        <v>1</v>
      </c>
      <c r="B54" s="410" t="s">
        <v>242</v>
      </c>
      <c r="C54" s="251"/>
      <c r="D54" s="229">
        <v>200</v>
      </c>
      <c r="E54" s="238"/>
      <c r="F54" s="238"/>
      <c r="G54" s="238"/>
    </row>
    <row r="55" spans="1:7" s="405" customFormat="1" x14ac:dyDescent="0.25">
      <c r="A55" s="245">
        <v>1</v>
      </c>
      <c r="B55" s="410" t="s">
        <v>240</v>
      </c>
      <c r="C55" s="251"/>
      <c r="D55" s="229">
        <v>1550</v>
      </c>
      <c r="E55" s="238"/>
      <c r="F55" s="238"/>
      <c r="G55" s="238"/>
    </row>
    <row r="56" spans="1:7" s="405" customFormat="1" x14ac:dyDescent="0.25">
      <c r="A56" s="245">
        <v>1</v>
      </c>
      <c r="B56" s="410" t="s">
        <v>56</v>
      </c>
      <c r="C56" s="251"/>
      <c r="D56" s="229">
        <v>634</v>
      </c>
      <c r="E56" s="238"/>
      <c r="F56" s="238"/>
      <c r="G56" s="238"/>
    </row>
    <row r="57" spans="1:7" s="405" customFormat="1" x14ac:dyDescent="0.25">
      <c r="A57" s="245">
        <v>1</v>
      </c>
      <c r="B57" s="254" t="s">
        <v>235</v>
      </c>
      <c r="C57" s="251"/>
      <c r="D57" s="229">
        <v>400</v>
      </c>
      <c r="E57" s="238"/>
      <c r="F57" s="238"/>
      <c r="G57" s="238"/>
    </row>
    <row r="58" spans="1:7" s="405" customFormat="1" x14ac:dyDescent="0.25">
      <c r="A58" s="245">
        <v>1</v>
      </c>
      <c r="B58" s="410" t="s">
        <v>18</v>
      </c>
      <c r="C58" s="251"/>
      <c r="D58" s="229">
        <v>6000</v>
      </c>
      <c r="E58" s="238"/>
      <c r="F58" s="238"/>
      <c r="G58" s="238"/>
    </row>
    <row r="59" spans="1:7" s="405" customFormat="1" x14ac:dyDescent="0.25">
      <c r="A59" s="245">
        <v>1</v>
      </c>
      <c r="B59" s="410" t="s">
        <v>16</v>
      </c>
      <c r="C59" s="251"/>
      <c r="D59" s="229">
        <v>430</v>
      </c>
      <c r="E59" s="238"/>
      <c r="F59" s="238"/>
      <c r="G59" s="238"/>
    </row>
    <row r="60" spans="1:7" s="405" customFormat="1" x14ac:dyDescent="0.25">
      <c r="A60" s="245">
        <v>1</v>
      </c>
      <c r="B60" s="410" t="s">
        <v>236</v>
      </c>
      <c r="C60" s="251"/>
      <c r="D60" s="229">
        <v>370</v>
      </c>
      <c r="E60" s="238"/>
      <c r="F60" s="238"/>
      <c r="G60" s="238"/>
    </row>
    <row r="61" spans="1:7" s="405" customFormat="1" x14ac:dyDescent="0.25">
      <c r="A61" s="245">
        <v>1</v>
      </c>
      <c r="B61" s="410" t="s">
        <v>239</v>
      </c>
      <c r="C61" s="251"/>
      <c r="D61" s="229">
        <v>634</v>
      </c>
      <c r="E61" s="238"/>
      <c r="F61" s="238"/>
      <c r="G61" s="238"/>
    </row>
    <row r="62" spans="1:7" s="405" customFormat="1" x14ac:dyDescent="0.25">
      <c r="A62" s="245">
        <v>1</v>
      </c>
      <c r="B62" s="640" t="s">
        <v>241</v>
      </c>
      <c r="C62" s="251"/>
      <c r="D62" s="229">
        <v>100</v>
      </c>
      <c r="E62" s="238"/>
      <c r="F62" s="238"/>
      <c r="G62" s="238"/>
    </row>
    <row r="63" spans="1:7" s="405" customFormat="1" x14ac:dyDescent="0.25">
      <c r="A63" s="245">
        <v>1</v>
      </c>
      <c r="B63" s="410" t="s">
        <v>238</v>
      </c>
      <c r="C63" s="251"/>
      <c r="D63" s="229">
        <v>4300</v>
      </c>
      <c r="E63" s="238"/>
      <c r="F63" s="238"/>
      <c r="G63" s="238"/>
    </row>
    <row r="64" spans="1:7" s="405" customFormat="1" ht="18.75" customHeight="1" x14ac:dyDescent="0.25">
      <c r="A64" s="245">
        <v>1</v>
      </c>
      <c r="B64" s="367" t="s">
        <v>7</v>
      </c>
      <c r="C64" s="247"/>
      <c r="D64" s="229"/>
      <c r="E64" s="238"/>
      <c r="F64" s="238"/>
      <c r="G64" s="238"/>
    </row>
    <row r="65" spans="1:7" s="405" customFormat="1" ht="17.25" customHeight="1" x14ac:dyDescent="0.25">
      <c r="A65" s="245">
        <v>1</v>
      </c>
      <c r="B65" s="243" t="s">
        <v>136</v>
      </c>
      <c r="C65" s="247"/>
      <c r="D65" s="229"/>
      <c r="E65" s="238"/>
      <c r="F65" s="238"/>
      <c r="G65" s="238"/>
    </row>
    <row r="66" spans="1:7" s="405" customFormat="1" x14ac:dyDescent="0.25">
      <c r="A66" s="245">
        <v>1</v>
      </c>
      <c r="B66" s="310" t="s">
        <v>23</v>
      </c>
      <c r="C66" s="247">
        <v>340</v>
      </c>
      <c r="D66" s="229">
        <v>104</v>
      </c>
      <c r="E66" s="641">
        <v>3.2</v>
      </c>
      <c r="F66" s="226">
        <f t="shared" ref="F66:F74" si="4">ROUND(G66/C66,0)</f>
        <v>1</v>
      </c>
      <c r="G66" s="238">
        <f t="shared" ref="G66:G74" si="5">ROUND(D66*E66,0)</f>
        <v>333</v>
      </c>
    </row>
    <row r="67" spans="1:7" s="405" customFormat="1" x14ac:dyDescent="0.25">
      <c r="A67" s="245">
        <v>1</v>
      </c>
      <c r="B67" s="310" t="s">
        <v>8</v>
      </c>
      <c r="C67" s="247">
        <v>340</v>
      </c>
      <c r="D67" s="229">
        <v>110</v>
      </c>
      <c r="E67" s="641">
        <v>6</v>
      </c>
      <c r="F67" s="226">
        <f t="shared" si="4"/>
        <v>2</v>
      </c>
      <c r="G67" s="238">
        <f t="shared" si="5"/>
        <v>660</v>
      </c>
    </row>
    <row r="68" spans="1:7" s="405" customFormat="1" x14ac:dyDescent="0.25">
      <c r="A68" s="245">
        <v>1</v>
      </c>
      <c r="B68" s="310" t="s">
        <v>34</v>
      </c>
      <c r="C68" s="247">
        <v>340</v>
      </c>
      <c r="D68" s="229">
        <v>110</v>
      </c>
      <c r="E68" s="641">
        <v>12</v>
      </c>
      <c r="F68" s="226">
        <f t="shared" si="4"/>
        <v>4</v>
      </c>
      <c r="G68" s="238">
        <f t="shared" si="5"/>
        <v>1320</v>
      </c>
    </row>
    <row r="69" spans="1:7" s="405" customFormat="1" x14ac:dyDescent="0.25">
      <c r="A69" s="245">
        <v>1</v>
      </c>
      <c r="B69" s="310" t="s">
        <v>35</v>
      </c>
      <c r="C69" s="247">
        <v>340</v>
      </c>
      <c r="D69" s="229">
        <v>100</v>
      </c>
      <c r="E69" s="641">
        <v>9.5</v>
      </c>
      <c r="F69" s="226">
        <f t="shared" si="4"/>
        <v>3</v>
      </c>
      <c r="G69" s="238">
        <f t="shared" si="5"/>
        <v>950</v>
      </c>
    </row>
    <row r="70" spans="1:7" s="405" customFormat="1" x14ac:dyDescent="0.25">
      <c r="A70" s="245">
        <v>1</v>
      </c>
      <c r="B70" s="310" t="s">
        <v>57</v>
      </c>
      <c r="C70" s="247">
        <v>340</v>
      </c>
      <c r="D70" s="229">
        <v>25</v>
      </c>
      <c r="E70" s="641">
        <v>12</v>
      </c>
      <c r="F70" s="226">
        <f t="shared" si="4"/>
        <v>1</v>
      </c>
      <c r="G70" s="238">
        <f t="shared" si="5"/>
        <v>300</v>
      </c>
    </row>
    <row r="71" spans="1:7" s="405" customFormat="1" x14ac:dyDescent="0.25">
      <c r="A71" s="245">
        <v>1</v>
      </c>
      <c r="B71" s="310" t="s">
        <v>44</v>
      </c>
      <c r="C71" s="247">
        <v>340</v>
      </c>
      <c r="D71" s="229">
        <v>224</v>
      </c>
      <c r="E71" s="641">
        <v>5</v>
      </c>
      <c r="F71" s="226">
        <f t="shared" si="4"/>
        <v>3</v>
      </c>
      <c r="G71" s="238">
        <f t="shared" si="5"/>
        <v>1120</v>
      </c>
    </row>
    <row r="72" spans="1:7" s="405" customFormat="1" x14ac:dyDescent="0.25">
      <c r="A72" s="245">
        <v>1</v>
      </c>
      <c r="B72" s="310" t="s">
        <v>12</v>
      </c>
      <c r="C72" s="247">
        <v>340</v>
      </c>
      <c r="D72" s="229">
        <v>62</v>
      </c>
      <c r="E72" s="432">
        <v>9</v>
      </c>
      <c r="F72" s="226">
        <f t="shared" si="4"/>
        <v>2</v>
      </c>
      <c r="G72" s="238">
        <f t="shared" si="5"/>
        <v>558</v>
      </c>
    </row>
    <row r="73" spans="1:7" s="405" customFormat="1" x14ac:dyDescent="0.25">
      <c r="A73" s="245">
        <v>1</v>
      </c>
      <c r="B73" s="310" t="s">
        <v>31</v>
      </c>
      <c r="C73" s="247">
        <v>340</v>
      </c>
      <c r="D73" s="229">
        <v>70</v>
      </c>
      <c r="E73" s="432">
        <v>10</v>
      </c>
      <c r="F73" s="226">
        <f t="shared" si="4"/>
        <v>2</v>
      </c>
      <c r="G73" s="238">
        <f t="shared" si="5"/>
        <v>700</v>
      </c>
    </row>
    <row r="74" spans="1:7" s="405" customFormat="1" x14ac:dyDescent="0.25">
      <c r="A74" s="245">
        <v>1</v>
      </c>
      <c r="B74" s="310" t="s">
        <v>63</v>
      </c>
      <c r="C74" s="247">
        <v>340</v>
      </c>
      <c r="D74" s="229">
        <v>40</v>
      </c>
      <c r="E74" s="432">
        <v>9</v>
      </c>
      <c r="F74" s="226">
        <f t="shared" si="4"/>
        <v>1</v>
      </c>
      <c r="G74" s="238">
        <f t="shared" si="5"/>
        <v>360</v>
      </c>
    </row>
    <row r="75" spans="1:7" s="646" customFormat="1" ht="17.25" customHeight="1" x14ac:dyDescent="0.25">
      <c r="A75" s="245">
        <v>1</v>
      </c>
      <c r="B75" s="642" t="s">
        <v>9</v>
      </c>
      <c r="C75" s="643"/>
      <c r="D75" s="644">
        <f>SUM(D66:D74)</f>
        <v>845</v>
      </c>
      <c r="E75" s="241">
        <f>G75/D75</f>
        <v>7.4568047337278109</v>
      </c>
      <c r="F75" s="645">
        <f>SUM(F66:F74)</f>
        <v>19</v>
      </c>
      <c r="G75" s="645">
        <f>SUM(G66:G74)</f>
        <v>6301</v>
      </c>
    </row>
    <row r="76" spans="1:7" s="405" customFormat="1" ht="18" customHeight="1" x14ac:dyDescent="0.25">
      <c r="A76" s="245">
        <v>1</v>
      </c>
      <c r="B76" s="243" t="s">
        <v>74</v>
      </c>
      <c r="C76" s="247"/>
      <c r="D76" s="229"/>
      <c r="E76" s="432"/>
      <c r="F76" s="226"/>
      <c r="G76" s="238"/>
    </row>
    <row r="77" spans="1:7" s="405" customFormat="1" ht="18" customHeight="1" x14ac:dyDescent="0.25">
      <c r="A77" s="245">
        <v>1</v>
      </c>
      <c r="B77" s="271" t="s">
        <v>37</v>
      </c>
      <c r="C77" s="247">
        <v>240</v>
      </c>
      <c r="D77" s="229">
        <v>283</v>
      </c>
      <c r="E77" s="432">
        <v>8</v>
      </c>
      <c r="F77" s="226">
        <f>ROUND(G77/C77,0)</f>
        <v>9</v>
      </c>
      <c r="G77" s="238">
        <f>ROUND(D77*E77,0)</f>
        <v>2264</v>
      </c>
    </row>
    <row r="78" spans="1:7" s="405" customFormat="1" ht="18" customHeight="1" x14ac:dyDescent="0.25">
      <c r="A78" s="245">
        <v>1</v>
      </c>
      <c r="B78" s="271" t="s">
        <v>59</v>
      </c>
      <c r="C78" s="247">
        <v>240</v>
      </c>
      <c r="D78" s="229">
        <v>432</v>
      </c>
      <c r="E78" s="432">
        <v>10</v>
      </c>
      <c r="F78" s="226">
        <f>ROUND(G78/C78,0)</f>
        <v>18</v>
      </c>
      <c r="G78" s="238">
        <f>ROUND(D78*E78,0)</f>
        <v>4320</v>
      </c>
    </row>
    <row r="79" spans="1:7" s="405" customFormat="1" ht="18" customHeight="1" x14ac:dyDescent="0.25">
      <c r="A79" s="245">
        <v>1</v>
      </c>
      <c r="B79" s="239" t="s">
        <v>138</v>
      </c>
      <c r="C79" s="276"/>
      <c r="D79" s="240">
        <f>D77+D78</f>
        <v>715</v>
      </c>
      <c r="E79" s="241">
        <f t="shared" ref="E79:E80" si="6">G79/D79</f>
        <v>9.208391608391608</v>
      </c>
      <c r="F79" s="242">
        <f>F77+F78</f>
        <v>27</v>
      </c>
      <c r="G79" s="242">
        <f>G77+G78</f>
        <v>6584</v>
      </c>
    </row>
    <row r="80" spans="1:7" ht="21" customHeight="1" x14ac:dyDescent="0.25">
      <c r="A80" s="245">
        <v>1</v>
      </c>
      <c r="B80" s="275" t="s">
        <v>110</v>
      </c>
      <c r="C80" s="504"/>
      <c r="D80" s="232">
        <f>D75+D79</f>
        <v>1560</v>
      </c>
      <c r="E80" s="241">
        <f t="shared" si="6"/>
        <v>8.259615384615385</v>
      </c>
      <c r="F80" s="235">
        <f>F75+F79</f>
        <v>46</v>
      </c>
      <c r="G80" s="235">
        <f>G75+G79</f>
        <v>12885</v>
      </c>
    </row>
    <row r="81" spans="1:7" ht="31.5" customHeight="1" x14ac:dyDescent="0.25">
      <c r="A81" s="245">
        <v>1</v>
      </c>
      <c r="B81" s="390" t="s">
        <v>164</v>
      </c>
      <c r="C81" s="504"/>
      <c r="D81" s="647">
        <f>4015-735</f>
        <v>3280</v>
      </c>
      <c r="E81" s="233"/>
      <c r="F81" s="235"/>
      <c r="G81" s="235"/>
    </row>
    <row r="82" spans="1:7" ht="30" customHeight="1" x14ac:dyDescent="0.25">
      <c r="A82" s="245">
        <v>1</v>
      </c>
      <c r="B82" s="390" t="s">
        <v>165</v>
      </c>
      <c r="C82" s="504"/>
      <c r="D82" s="647">
        <f>9517-317</f>
        <v>9200</v>
      </c>
      <c r="E82" s="233"/>
      <c r="F82" s="235"/>
      <c r="G82" s="235"/>
    </row>
    <row r="83" spans="1:7" ht="21" customHeight="1" thickBot="1" x14ac:dyDescent="0.3">
      <c r="A83" s="245">
        <v>1</v>
      </c>
      <c r="B83" s="648" t="s">
        <v>144</v>
      </c>
      <c r="C83" s="231"/>
      <c r="D83" s="647">
        <v>24500</v>
      </c>
      <c r="E83" s="522"/>
      <c r="F83" s="649"/>
      <c r="G83" s="649"/>
    </row>
    <row r="84" spans="1:7" s="283" customFormat="1" ht="19.5" customHeight="1" thickBot="1" x14ac:dyDescent="0.3">
      <c r="A84" s="245">
        <v>1</v>
      </c>
      <c r="B84" s="279" t="s">
        <v>10</v>
      </c>
      <c r="C84" s="280"/>
      <c r="D84" s="314"/>
      <c r="E84" s="282"/>
      <c r="F84" s="282"/>
      <c r="G84" s="282"/>
    </row>
    <row r="85" spans="1:7" ht="15.75" thickBot="1" x14ac:dyDescent="0.3">
      <c r="A85" s="245">
        <v>1</v>
      </c>
      <c r="B85" s="650"/>
      <c r="C85" s="651"/>
      <c r="D85" s="229"/>
      <c r="E85" s="238"/>
      <c r="F85" s="238"/>
      <c r="G85" s="238"/>
    </row>
    <row r="86" spans="1:7" ht="29.25" hidden="1" x14ac:dyDescent="0.25">
      <c r="A86" s="245">
        <v>1</v>
      </c>
      <c r="B86" s="594" t="s">
        <v>77</v>
      </c>
      <c r="C86" s="228"/>
      <c r="D86" s="229"/>
      <c r="E86" s="238"/>
      <c r="F86" s="238"/>
      <c r="G86" s="238"/>
    </row>
    <row r="87" spans="1:7" ht="18" hidden="1" customHeight="1" x14ac:dyDescent="0.25">
      <c r="A87" s="245">
        <v>1</v>
      </c>
      <c r="B87" s="300" t="s">
        <v>4</v>
      </c>
      <c r="C87" s="228"/>
      <c r="D87" s="229"/>
      <c r="E87" s="238"/>
      <c r="F87" s="238"/>
      <c r="G87" s="238"/>
    </row>
    <row r="88" spans="1:7" ht="18.75" hidden="1" customHeight="1" x14ac:dyDescent="0.25">
      <c r="A88" s="245">
        <v>1</v>
      </c>
      <c r="B88" s="227" t="s">
        <v>22</v>
      </c>
      <c r="C88" s="228">
        <v>340</v>
      </c>
      <c r="D88" s="229">
        <v>2263</v>
      </c>
      <c r="E88" s="641">
        <v>7.5</v>
      </c>
      <c r="F88" s="226">
        <f t="shared" ref="F88:F96" si="7">ROUND(G88/C88,0)</f>
        <v>50</v>
      </c>
      <c r="G88" s="238">
        <f t="shared" ref="G88:G96" si="8">ROUND(D88*E88,0)</f>
        <v>16973</v>
      </c>
    </row>
    <row r="89" spans="1:7" ht="28.5" hidden="1" customHeight="1" x14ac:dyDescent="0.25">
      <c r="A89" s="245">
        <v>1</v>
      </c>
      <c r="B89" s="607" t="s">
        <v>109</v>
      </c>
      <c r="C89" s="228">
        <v>340</v>
      </c>
      <c r="D89" s="229">
        <v>2106</v>
      </c>
      <c r="E89" s="641">
        <v>7.7</v>
      </c>
      <c r="F89" s="226">
        <f t="shared" si="7"/>
        <v>48</v>
      </c>
      <c r="G89" s="238">
        <f t="shared" si="8"/>
        <v>16216</v>
      </c>
    </row>
    <row r="90" spans="1:7" ht="17.25" hidden="1" customHeight="1" x14ac:dyDescent="0.25">
      <c r="A90" s="245">
        <v>1</v>
      </c>
      <c r="B90" s="227" t="s">
        <v>11</v>
      </c>
      <c r="C90" s="228">
        <v>340</v>
      </c>
      <c r="D90" s="229">
        <v>1027</v>
      </c>
      <c r="E90" s="237">
        <v>10</v>
      </c>
      <c r="F90" s="226">
        <f t="shared" si="7"/>
        <v>30</v>
      </c>
      <c r="G90" s="238">
        <f t="shared" si="8"/>
        <v>10270</v>
      </c>
    </row>
    <row r="91" spans="1:7" hidden="1" x14ac:dyDescent="0.25">
      <c r="A91" s="245">
        <v>1</v>
      </c>
      <c r="B91" s="227" t="s">
        <v>57</v>
      </c>
      <c r="C91" s="228">
        <v>340</v>
      </c>
      <c r="D91" s="229">
        <v>3475</v>
      </c>
      <c r="E91" s="237">
        <v>11</v>
      </c>
      <c r="F91" s="226">
        <f t="shared" si="7"/>
        <v>112</v>
      </c>
      <c r="G91" s="238">
        <f t="shared" si="8"/>
        <v>38225</v>
      </c>
    </row>
    <row r="92" spans="1:7" ht="18" hidden="1" customHeight="1" x14ac:dyDescent="0.25">
      <c r="A92" s="245">
        <v>1</v>
      </c>
      <c r="B92" s="227" t="s">
        <v>65</v>
      </c>
      <c r="C92" s="228">
        <v>340</v>
      </c>
      <c r="D92" s="229">
        <v>2451</v>
      </c>
      <c r="E92" s="237">
        <v>11</v>
      </c>
      <c r="F92" s="226">
        <f t="shared" si="7"/>
        <v>79</v>
      </c>
      <c r="G92" s="238">
        <f t="shared" si="8"/>
        <v>26961</v>
      </c>
    </row>
    <row r="93" spans="1:7" hidden="1" x14ac:dyDescent="0.25">
      <c r="A93" s="245">
        <v>1</v>
      </c>
      <c r="B93" s="227" t="s">
        <v>58</v>
      </c>
      <c r="C93" s="228">
        <v>340</v>
      </c>
      <c r="D93" s="229">
        <v>2945</v>
      </c>
      <c r="E93" s="237">
        <v>10</v>
      </c>
      <c r="F93" s="226">
        <f t="shared" si="7"/>
        <v>87</v>
      </c>
      <c r="G93" s="238">
        <f t="shared" si="8"/>
        <v>29450</v>
      </c>
    </row>
    <row r="94" spans="1:7" hidden="1" x14ac:dyDescent="0.25">
      <c r="A94" s="245">
        <v>1</v>
      </c>
      <c r="B94" s="227" t="s">
        <v>66</v>
      </c>
      <c r="C94" s="228">
        <v>340</v>
      </c>
      <c r="D94" s="229">
        <v>573</v>
      </c>
      <c r="E94" s="237">
        <v>17.5</v>
      </c>
      <c r="F94" s="226">
        <f t="shared" si="7"/>
        <v>29</v>
      </c>
      <c r="G94" s="238">
        <f t="shared" si="8"/>
        <v>10028</v>
      </c>
    </row>
    <row r="95" spans="1:7" hidden="1" x14ac:dyDescent="0.25">
      <c r="A95" s="245">
        <v>1</v>
      </c>
      <c r="B95" s="227" t="s">
        <v>62</v>
      </c>
      <c r="C95" s="228">
        <v>340</v>
      </c>
      <c r="D95" s="229">
        <v>1709</v>
      </c>
      <c r="E95" s="237">
        <v>11</v>
      </c>
      <c r="F95" s="226">
        <f t="shared" si="7"/>
        <v>55</v>
      </c>
      <c r="G95" s="238">
        <f t="shared" si="8"/>
        <v>18799</v>
      </c>
    </row>
    <row r="96" spans="1:7" hidden="1" x14ac:dyDescent="0.25">
      <c r="A96" s="245">
        <v>1</v>
      </c>
      <c r="B96" s="227" t="s">
        <v>134</v>
      </c>
      <c r="C96" s="228">
        <v>340</v>
      </c>
      <c r="D96" s="229"/>
      <c r="E96" s="652">
        <v>16.5</v>
      </c>
      <c r="F96" s="226">
        <f t="shared" si="7"/>
        <v>0</v>
      </c>
      <c r="G96" s="238">
        <f t="shared" si="8"/>
        <v>0</v>
      </c>
    </row>
    <row r="97" spans="1:7" s="405" customFormat="1" ht="16.5" hidden="1" customHeight="1" x14ac:dyDescent="0.25">
      <c r="A97" s="245">
        <v>1</v>
      </c>
      <c r="B97" s="230" t="s">
        <v>5</v>
      </c>
      <c r="C97" s="228"/>
      <c r="D97" s="232">
        <f>SUM(D88:D96)</f>
        <v>16549</v>
      </c>
      <c r="E97" s="233">
        <f>G97/D97</f>
        <v>10.086530908211977</v>
      </c>
      <c r="F97" s="234">
        <f>SUM(F88:F96)</f>
        <v>490</v>
      </c>
      <c r="G97" s="235">
        <f>SUM(G88:G96)</f>
        <v>166922</v>
      </c>
    </row>
    <row r="98" spans="1:7" s="405" customFormat="1" ht="16.5" hidden="1" customHeight="1" x14ac:dyDescent="0.25">
      <c r="A98" s="245">
        <v>1</v>
      </c>
      <c r="B98" s="227"/>
      <c r="C98" s="228">
        <v>350</v>
      </c>
      <c r="D98" s="229"/>
      <c r="E98" s="237">
        <v>30</v>
      </c>
      <c r="F98" s="226"/>
      <c r="G98" s="238">
        <f>ROUND(D98*E98,0)</f>
        <v>0</v>
      </c>
    </row>
    <row r="99" spans="1:7" s="405" customFormat="1" ht="16.5" hidden="1" customHeight="1" x14ac:dyDescent="0.25">
      <c r="A99" s="245">
        <v>1</v>
      </c>
      <c r="B99" s="230" t="s">
        <v>194</v>
      </c>
      <c r="C99" s="228"/>
      <c r="D99" s="232">
        <f t="shared" ref="D99" si="9">D97+D98</f>
        <v>16549</v>
      </c>
      <c r="E99" s="233">
        <f>G99/D99</f>
        <v>10.086530908211977</v>
      </c>
      <c r="F99" s="235">
        <f t="shared" ref="F99:G99" si="10">F97+F98</f>
        <v>490</v>
      </c>
      <c r="G99" s="235">
        <f t="shared" si="10"/>
        <v>166922</v>
      </c>
    </row>
    <row r="100" spans="1:7" s="405" customFormat="1" ht="18.75" hidden="1" customHeight="1" x14ac:dyDescent="0.25">
      <c r="A100" s="245">
        <v>1</v>
      </c>
      <c r="B100" s="323" t="s">
        <v>6</v>
      </c>
      <c r="C100" s="251"/>
      <c r="D100" s="229"/>
      <c r="E100" s="226"/>
      <c r="F100" s="226"/>
      <c r="G100" s="238"/>
    </row>
    <row r="101" spans="1:7" s="405" customFormat="1" ht="18.75" hidden="1" customHeight="1" x14ac:dyDescent="0.25">
      <c r="A101" s="245">
        <v>1</v>
      </c>
      <c r="B101" s="246" t="s">
        <v>115</v>
      </c>
      <c r="C101" s="251"/>
      <c r="D101" s="229">
        <v>12330</v>
      </c>
      <c r="E101" s="226"/>
      <c r="F101" s="226"/>
      <c r="G101" s="238"/>
    </row>
    <row r="102" spans="1:7" s="405" customFormat="1" ht="45" hidden="1" x14ac:dyDescent="0.25">
      <c r="A102" s="245">
        <v>1</v>
      </c>
      <c r="B102" s="653" t="s">
        <v>229</v>
      </c>
      <c r="C102" s="251"/>
      <c r="D102" s="229">
        <v>330</v>
      </c>
      <c r="E102" s="226"/>
      <c r="F102" s="226"/>
      <c r="G102" s="238"/>
    </row>
    <row r="103" spans="1:7" s="405" customFormat="1" hidden="1" x14ac:dyDescent="0.25">
      <c r="A103" s="245">
        <v>1</v>
      </c>
      <c r="B103" s="254" t="s">
        <v>232</v>
      </c>
      <c r="C103" s="251"/>
      <c r="D103" s="229">
        <v>12000</v>
      </c>
      <c r="E103" s="226"/>
      <c r="F103" s="226"/>
      <c r="G103" s="238"/>
    </row>
    <row r="104" spans="1:7" s="405" customFormat="1" hidden="1" x14ac:dyDescent="0.25">
      <c r="A104" s="245">
        <v>1</v>
      </c>
      <c r="B104" s="256" t="s">
        <v>113</v>
      </c>
      <c r="C104" s="251"/>
      <c r="D104" s="229">
        <v>700</v>
      </c>
      <c r="E104" s="226"/>
      <c r="F104" s="226"/>
      <c r="G104" s="238"/>
    </row>
    <row r="105" spans="1:7" s="405" customFormat="1" ht="30" hidden="1" x14ac:dyDescent="0.25">
      <c r="A105" s="245">
        <v>1</v>
      </c>
      <c r="B105" s="256" t="s">
        <v>114</v>
      </c>
      <c r="C105" s="251"/>
      <c r="D105" s="229">
        <v>53217</v>
      </c>
      <c r="E105" s="226"/>
      <c r="F105" s="226"/>
      <c r="G105" s="238"/>
    </row>
    <row r="106" spans="1:7" s="405" customFormat="1" ht="16.5" hidden="1" customHeight="1" x14ac:dyDescent="0.25">
      <c r="A106" s="245">
        <v>1</v>
      </c>
      <c r="B106" s="254" t="s">
        <v>233</v>
      </c>
      <c r="C106" s="251"/>
      <c r="D106" s="229">
        <v>30000</v>
      </c>
      <c r="E106" s="226"/>
      <c r="F106" s="226"/>
      <c r="G106" s="238"/>
    </row>
    <row r="107" spans="1:7" s="405" customFormat="1" hidden="1" x14ac:dyDescent="0.25">
      <c r="A107" s="245">
        <v>1</v>
      </c>
      <c r="B107" s="254" t="s">
        <v>234</v>
      </c>
      <c r="C107" s="251"/>
      <c r="D107" s="229">
        <v>23217</v>
      </c>
      <c r="E107" s="226"/>
      <c r="F107" s="226"/>
      <c r="G107" s="238"/>
    </row>
    <row r="108" spans="1:7" s="405" customFormat="1" hidden="1" x14ac:dyDescent="0.25">
      <c r="A108" s="245">
        <v>1</v>
      </c>
      <c r="B108" s="234" t="s">
        <v>148</v>
      </c>
      <c r="C108" s="231"/>
      <c r="D108" s="232">
        <f>D101+ROUND(D104*3.2,0)+D105</f>
        <v>67787</v>
      </c>
      <c r="E108" s="226"/>
      <c r="F108" s="226"/>
      <c r="G108" s="238"/>
    </row>
    <row r="109" spans="1:7" s="405" customFormat="1" hidden="1" x14ac:dyDescent="0.25">
      <c r="A109" s="245">
        <v>1</v>
      </c>
      <c r="B109" s="264" t="s">
        <v>116</v>
      </c>
      <c r="C109" s="231"/>
      <c r="D109" s="232"/>
      <c r="E109" s="226"/>
      <c r="F109" s="226"/>
      <c r="G109" s="238"/>
    </row>
    <row r="110" spans="1:7" s="405" customFormat="1" hidden="1" x14ac:dyDescent="0.25">
      <c r="A110" s="245">
        <v>1</v>
      </c>
      <c r="B110" s="606" t="s">
        <v>19</v>
      </c>
      <c r="C110" s="231"/>
      <c r="D110" s="229">
        <v>5000</v>
      </c>
      <c r="E110" s="226"/>
      <c r="F110" s="226"/>
      <c r="G110" s="238"/>
    </row>
    <row r="111" spans="1:7" s="405" customFormat="1" ht="30" hidden="1" x14ac:dyDescent="0.25">
      <c r="A111" s="245">
        <v>1</v>
      </c>
      <c r="B111" s="607" t="s">
        <v>30</v>
      </c>
      <c r="C111" s="231"/>
      <c r="D111" s="229">
        <v>300</v>
      </c>
      <c r="E111" s="226"/>
      <c r="F111" s="226"/>
      <c r="G111" s="238"/>
    </row>
    <row r="112" spans="1:7" s="405" customFormat="1" hidden="1" x14ac:dyDescent="0.25">
      <c r="A112" s="245">
        <v>1</v>
      </c>
      <c r="B112" s="606" t="s">
        <v>32</v>
      </c>
      <c r="C112" s="231"/>
      <c r="D112" s="229">
        <v>900</v>
      </c>
      <c r="E112" s="226"/>
      <c r="F112" s="226"/>
      <c r="G112" s="238"/>
    </row>
    <row r="113" spans="1:14" s="405" customFormat="1" hidden="1" x14ac:dyDescent="0.25">
      <c r="A113" s="245">
        <v>1</v>
      </c>
      <c r="B113" s="606" t="s">
        <v>67</v>
      </c>
      <c r="C113" s="231"/>
      <c r="D113" s="229">
        <v>150</v>
      </c>
      <c r="E113" s="226"/>
      <c r="F113" s="226"/>
      <c r="G113" s="238"/>
    </row>
    <row r="114" spans="1:14" s="405" customFormat="1" hidden="1" x14ac:dyDescent="0.25">
      <c r="A114" s="245">
        <v>1</v>
      </c>
      <c r="B114" s="268" t="s">
        <v>7</v>
      </c>
      <c r="C114" s="231"/>
      <c r="D114" s="232"/>
      <c r="E114" s="226"/>
      <c r="F114" s="226"/>
      <c r="G114" s="238"/>
    </row>
    <row r="115" spans="1:14" s="405" customFormat="1" ht="15.75" hidden="1" x14ac:dyDescent="0.25">
      <c r="A115" s="245">
        <v>1</v>
      </c>
      <c r="B115" s="243" t="s">
        <v>136</v>
      </c>
      <c r="C115" s="231"/>
      <c r="D115" s="232"/>
      <c r="E115" s="226"/>
      <c r="F115" s="226"/>
      <c r="G115" s="238"/>
    </row>
    <row r="116" spans="1:14" s="405" customFormat="1" hidden="1" x14ac:dyDescent="0.25">
      <c r="A116" s="245">
        <v>1</v>
      </c>
      <c r="B116" s="310" t="s">
        <v>58</v>
      </c>
      <c r="C116" s="247">
        <v>340</v>
      </c>
      <c r="D116" s="229">
        <v>200</v>
      </c>
      <c r="E116" s="641">
        <v>8.5</v>
      </c>
      <c r="F116" s="226">
        <f>ROUND(G116/C116,0)</f>
        <v>5</v>
      </c>
      <c r="G116" s="238">
        <f>ROUND(D116*E116,0)</f>
        <v>1700</v>
      </c>
    </row>
    <row r="117" spans="1:14" s="405" customFormat="1" hidden="1" x14ac:dyDescent="0.25">
      <c r="A117" s="245">
        <v>1</v>
      </c>
      <c r="B117" s="239" t="s">
        <v>9</v>
      </c>
      <c r="C117" s="231"/>
      <c r="D117" s="240">
        <f t="shared" ref="D117" si="11">D116</f>
        <v>200</v>
      </c>
      <c r="E117" s="654">
        <f t="shared" ref="E117:G118" si="12">E116</f>
        <v>8.5</v>
      </c>
      <c r="F117" s="373">
        <f t="shared" si="12"/>
        <v>5</v>
      </c>
      <c r="G117" s="242">
        <f t="shared" si="12"/>
        <v>1700</v>
      </c>
      <c r="H117" s="318"/>
      <c r="I117" s="318"/>
      <c r="J117" s="318"/>
      <c r="K117" s="318"/>
      <c r="L117" s="318"/>
    </row>
    <row r="118" spans="1:14" s="405" customFormat="1" ht="18" hidden="1" customHeight="1" thickBot="1" x14ac:dyDescent="0.3">
      <c r="A118" s="245">
        <v>1</v>
      </c>
      <c r="B118" s="275" t="s">
        <v>110</v>
      </c>
      <c r="C118" s="231"/>
      <c r="D118" s="232">
        <f t="shared" ref="D118" si="13">D117</f>
        <v>200</v>
      </c>
      <c r="E118" s="537">
        <f t="shared" si="12"/>
        <v>8.5</v>
      </c>
      <c r="F118" s="235">
        <f t="shared" si="12"/>
        <v>5</v>
      </c>
      <c r="G118" s="235">
        <f t="shared" si="12"/>
        <v>1700</v>
      </c>
      <c r="H118" s="318"/>
      <c r="I118" s="318"/>
      <c r="J118" s="318"/>
      <c r="K118" s="318"/>
      <c r="L118" s="318"/>
      <c r="M118" s="318"/>
      <c r="N118" s="318"/>
    </row>
    <row r="119" spans="1:14" s="283" customFormat="1" ht="15.75" hidden="1" thickBot="1" x14ac:dyDescent="0.3">
      <c r="A119" s="245">
        <v>1</v>
      </c>
      <c r="B119" s="279" t="s">
        <v>10</v>
      </c>
      <c r="C119" s="280"/>
      <c r="D119" s="385"/>
      <c r="E119" s="386"/>
      <c r="F119" s="386"/>
      <c r="G119" s="386"/>
      <c r="H119" s="248"/>
      <c r="I119" s="248"/>
      <c r="J119" s="248"/>
      <c r="K119" s="248"/>
      <c r="L119" s="248"/>
      <c r="M119" s="248"/>
      <c r="N119" s="248"/>
    </row>
    <row r="120" spans="1:14" ht="15.75" hidden="1" thickBot="1" x14ac:dyDescent="0.3">
      <c r="A120" s="245">
        <v>1</v>
      </c>
      <c r="B120" s="655"/>
      <c r="C120" s="651"/>
      <c r="D120" s="229"/>
      <c r="E120" s="238"/>
      <c r="F120" s="238"/>
      <c r="G120" s="238"/>
      <c r="H120" s="248"/>
      <c r="I120" s="248"/>
      <c r="J120" s="248"/>
      <c r="K120" s="248"/>
      <c r="L120" s="248"/>
      <c r="M120" s="248"/>
      <c r="N120" s="248"/>
    </row>
    <row r="121" spans="1:14" ht="24" hidden="1" customHeight="1" x14ac:dyDescent="0.25">
      <c r="A121" s="245">
        <v>1</v>
      </c>
      <c r="B121" s="244" t="s">
        <v>79</v>
      </c>
      <c r="C121" s="231"/>
      <c r="D121" s="229"/>
      <c r="E121" s="238"/>
      <c r="F121" s="238"/>
      <c r="G121" s="238"/>
    </row>
    <row r="122" spans="1:14" ht="18.75" hidden="1" customHeight="1" x14ac:dyDescent="0.25">
      <c r="A122" s="245">
        <v>1</v>
      </c>
      <c r="B122" s="300" t="s">
        <v>4</v>
      </c>
      <c r="C122" s="231"/>
      <c r="D122" s="229"/>
      <c r="E122" s="238"/>
      <c r="F122" s="238"/>
      <c r="G122" s="238"/>
    </row>
    <row r="123" spans="1:14" ht="29.25" hidden="1" customHeight="1" x14ac:dyDescent="0.25">
      <c r="A123" s="245">
        <v>1</v>
      </c>
      <c r="B123" s="236" t="s">
        <v>102</v>
      </c>
      <c r="C123" s="228">
        <v>300</v>
      </c>
      <c r="D123" s="229">
        <v>1464</v>
      </c>
      <c r="E123" s="237">
        <v>13.7</v>
      </c>
      <c r="F123" s="226">
        <f t="shared" ref="F123:F128" si="14">ROUND(G123/C123,0)</f>
        <v>67</v>
      </c>
      <c r="G123" s="238">
        <f t="shared" ref="G123:G129" si="15">ROUND(D123*E123,0)</f>
        <v>20057</v>
      </c>
    </row>
    <row r="124" spans="1:14" hidden="1" x14ac:dyDescent="0.25">
      <c r="A124" s="245">
        <v>1</v>
      </c>
      <c r="B124" s="236" t="s">
        <v>103</v>
      </c>
      <c r="C124" s="228">
        <v>300</v>
      </c>
      <c r="D124" s="229">
        <v>180</v>
      </c>
      <c r="E124" s="237">
        <v>14</v>
      </c>
      <c r="F124" s="226">
        <f t="shared" si="14"/>
        <v>8</v>
      </c>
      <c r="G124" s="238">
        <f t="shared" si="15"/>
        <v>2520</v>
      </c>
    </row>
    <row r="125" spans="1:14" ht="15.75" hidden="1" customHeight="1" x14ac:dyDescent="0.25">
      <c r="A125" s="245">
        <v>1</v>
      </c>
      <c r="B125" s="236" t="s">
        <v>28</v>
      </c>
      <c r="C125" s="228">
        <v>300</v>
      </c>
      <c r="D125" s="229">
        <v>3400</v>
      </c>
      <c r="E125" s="237">
        <v>5.7</v>
      </c>
      <c r="F125" s="226">
        <f t="shared" si="14"/>
        <v>65</v>
      </c>
      <c r="G125" s="238">
        <f t="shared" si="15"/>
        <v>19380</v>
      </c>
    </row>
    <row r="126" spans="1:14" hidden="1" x14ac:dyDescent="0.25">
      <c r="A126" s="245">
        <v>1</v>
      </c>
      <c r="B126" s="236" t="s">
        <v>23</v>
      </c>
      <c r="C126" s="228">
        <v>340</v>
      </c>
      <c r="D126" s="229">
        <v>1800</v>
      </c>
      <c r="E126" s="237">
        <v>7.7</v>
      </c>
      <c r="F126" s="226">
        <f t="shared" si="14"/>
        <v>41</v>
      </c>
      <c r="G126" s="238">
        <f t="shared" si="15"/>
        <v>13860</v>
      </c>
    </row>
    <row r="127" spans="1:14" hidden="1" x14ac:dyDescent="0.25">
      <c r="A127" s="245">
        <v>1</v>
      </c>
      <c r="B127" s="236" t="s">
        <v>24</v>
      </c>
      <c r="C127" s="228">
        <v>330</v>
      </c>
      <c r="D127" s="229">
        <v>1600</v>
      </c>
      <c r="E127" s="237">
        <v>7.8</v>
      </c>
      <c r="F127" s="226">
        <f t="shared" si="14"/>
        <v>38</v>
      </c>
      <c r="G127" s="238">
        <f t="shared" si="15"/>
        <v>12480</v>
      </c>
    </row>
    <row r="128" spans="1:14" hidden="1" x14ac:dyDescent="0.25">
      <c r="A128" s="245">
        <v>1</v>
      </c>
      <c r="B128" s="236" t="s">
        <v>179</v>
      </c>
      <c r="C128" s="228">
        <v>330</v>
      </c>
      <c r="D128" s="229">
        <v>350</v>
      </c>
      <c r="E128" s="237">
        <v>8</v>
      </c>
      <c r="F128" s="226">
        <f t="shared" si="14"/>
        <v>8</v>
      </c>
      <c r="G128" s="238">
        <f t="shared" si="15"/>
        <v>2800</v>
      </c>
    </row>
    <row r="129" spans="1:7" ht="15.75" hidden="1" customHeight="1" x14ac:dyDescent="0.25">
      <c r="A129" s="245">
        <v>1</v>
      </c>
      <c r="B129" s="236"/>
      <c r="C129" s="228">
        <v>300</v>
      </c>
      <c r="D129" s="229"/>
      <c r="E129" s="237"/>
      <c r="F129" s="226"/>
      <c r="G129" s="238">
        <f t="shared" si="15"/>
        <v>0</v>
      </c>
    </row>
    <row r="130" spans="1:7" s="405" customFormat="1" ht="17.25" hidden="1" customHeight="1" x14ac:dyDescent="0.25">
      <c r="A130" s="245">
        <v>1</v>
      </c>
      <c r="B130" s="230" t="s">
        <v>5</v>
      </c>
      <c r="C130" s="303"/>
      <c r="D130" s="232">
        <f>SUM(D123:D128)</f>
        <v>8794</v>
      </c>
      <c r="E130" s="233">
        <f>G130/D130</f>
        <v>8.0847168523993638</v>
      </c>
      <c r="F130" s="234">
        <f>SUM(F123:F128)</f>
        <v>227</v>
      </c>
      <c r="G130" s="235">
        <f>SUM(G123:G129)</f>
        <v>71097</v>
      </c>
    </row>
    <row r="131" spans="1:7" s="405" customFormat="1" ht="17.25" hidden="1" customHeight="1" x14ac:dyDescent="0.25">
      <c r="A131" s="245">
        <v>1</v>
      </c>
      <c r="B131" s="412" t="s">
        <v>180</v>
      </c>
      <c r="C131" s="411"/>
      <c r="D131" s="229"/>
      <c r="E131" s="226"/>
      <c r="F131" s="226"/>
      <c r="G131" s="238"/>
    </row>
    <row r="132" spans="1:7" s="405" customFormat="1" ht="18" hidden="1" customHeight="1" x14ac:dyDescent="0.25">
      <c r="A132" s="245">
        <v>1</v>
      </c>
      <c r="B132" s="246" t="s">
        <v>115</v>
      </c>
      <c r="C132" s="411"/>
      <c r="D132" s="229">
        <v>34424</v>
      </c>
      <c r="E132" s="226"/>
      <c r="F132" s="226"/>
      <c r="G132" s="238"/>
    </row>
    <row r="133" spans="1:7" s="405" customFormat="1" ht="45" hidden="1" x14ac:dyDescent="0.25">
      <c r="A133" s="245">
        <v>1</v>
      </c>
      <c r="B133" s="653" t="s">
        <v>229</v>
      </c>
      <c r="C133" s="411"/>
      <c r="D133" s="229">
        <v>7200</v>
      </c>
      <c r="E133" s="226"/>
      <c r="F133" s="226"/>
      <c r="G133" s="238"/>
    </row>
    <row r="134" spans="1:7" s="405" customFormat="1" hidden="1" x14ac:dyDescent="0.25">
      <c r="A134" s="245">
        <v>1</v>
      </c>
      <c r="B134" s="254" t="s">
        <v>232</v>
      </c>
      <c r="C134" s="411"/>
      <c r="D134" s="229">
        <v>27224</v>
      </c>
      <c r="E134" s="226"/>
      <c r="F134" s="226"/>
      <c r="G134" s="238"/>
    </row>
    <row r="135" spans="1:7" s="405" customFormat="1" hidden="1" x14ac:dyDescent="0.25">
      <c r="A135" s="245">
        <v>1</v>
      </c>
      <c r="B135" s="256" t="s">
        <v>113</v>
      </c>
      <c r="C135" s="411"/>
      <c r="D135" s="229">
        <v>10007</v>
      </c>
      <c r="E135" s="226"/>
      <c r="F135" s="226"/>
      <c r="G135" s="238"/>
    </row>
    <row r="136" spans="1:7" s="405" customFormat="1" ht="30" hidden="1" x14ac:dyDescent="0.25">
      <c r="A136" s="245">
        <v>1</v>
      </c>
      <c r="B136" s="256" t="s">
        <v>114</v>
      </c>
      <c r="C136" s="411"/>
      <c r="D136" s="229">
        <v>500</v>
      </c>
      <c r="E136" s="226"/>
      <c r="F136" s="226"/>
      <c r="G136" s="238"/>
    </row>
    <row r="137" spans="1:7" s="405" customFormat="1" ht="30" hidden="1" x14ac:dyDescent="0.25">
      <c r="A137" s="245">
        <v>1</v>
      </c>
      <c r="B137" s="656" t="s">
        <v>303</v>
      </c>
      <c r="C137" s="411"/>
      <c r="D137" s="229">
        <v>500</v>
      </c>
      <c r="E137" s="226"/>
      <c r="F137" s="226"/>
      <c r="G137" s="238"/>
    </row>
    <row r="138" spans="1:7" s="405" customFormat="1" ht="14.25" hidden="1" customHeight="1" x14ac:dyDescent="0.25">
      <c r="A138" s="245">
        <v>1</v>
      </c>
      <c r="B138" s="262" t="s">
        <v>148</v>
      </c>
      <c r="C138" s="411"/>
      <c r="D138" s="232">
        <f t="shared" ref="D138" si="16">D132+ROUND(D135*3.2,0)+D136</f>
        <v>66946</v>
      </c>
      <c r="E138" s="226"/>
      <c r="F138" s="226"/>
      <c r="G138" s="238"/>
    </row>
    <row r="139" spans="1:7" s="405" customFormat="1" hidden="1" x14ac:dyDescent="0.25">
      <c r="A139" s="245">
        <v>1</v>
      </c>
      <c r="B139" s="657" t="s">
        <v>116</v>
      </c>
      <c r="C139" s="411"/>
      <c r="D139" s="229"/>
      <c r="E139" s="226"/>
      <c r="F139" s="226"/>
      <c r="G139" s="238"/>
    </row>
    <row r="140" spans="1:7" s="405" customFormat="1" ht="30" hidden="1" x14ac:dyDescent="0.25">
      <c r="A140" s="245">
        <v>1</v>
      </c>
      <c r="B140" s="256" t="s">
        <v>243</v>
      </c>
      <c r="C140" s="411"/>
      <c r="D140" s="229">
        <v>5789</v>
      </c>
      <c r="E140" s="226"/>
      <c r="F140" s="226"/>
      <c r="G140" s="238"/>
    </row>
    <row r="141" spans="1:7" s="405" customFormat="1" ht="30" hidden="1" x14ac:dyDescent="0.25">
      <c r="A141" s="245">
        <v>1</v>
      </c>
      <c r="B141" s="256" t="s">
        <v>244</v>
      </c>
      <c r="C141" s="411"/>
      <c r="D141" s="229">
        <v>5675</v>
      </c>
      <c r="E141" s="226"/>
      <c r="F141" s="226"/>
      <c r="G141" s="238"/>
    </row>
    <row r="142" spans="1:7" s="405" customFormat="1" hidden="1" x14ac:dyDescent="0.25">
      <c r="A142" s="245">
        <v>1</v>
      </c>
      <c r="B142" s="256" t="s">
        <v>17</v>
      </c>
      <c r="C142" s="411"/>
      <c r="D142" s="229">
        <v>2114</v>
      </c>
      <c r="E142" s="226"/>
      <c r="F142" s="226"/>
      <c r="G142" s="238"/>
    </row>
    <row r="143" spans="1:7" s="405" customFormat="1" hidden="1" x14ac:dyDescent="0.25">
      <c r="A143" s="245">
        <v>1</v>
      </c>
      <c r="B143" s="256" t="s">
        <v>55</v>
      </c>
      <c r="C143" s="411"/>
      <c r="D143" s="229">
        <v>2800</v>
      </c>
      <c r="E143" s="226"/>
      <c r="F143" s="226"/>
      <c r="G143" s="238"/>
    </row>
    <row r="144" spans="1:7" s="405" customFormat="1" hidden="1" x14ac:dyDescent="0.25">
      <c r="A144" s="245">
        <v>1</v>
      </c>
      <c r="B144" s="256" t="s">
        <v>19</v>
      </c>
      <c r="C144" s="411"/>
      <c r="D144" s="229">
        <v>6983</v>
      </c>
      <c r="E144" s="226"/>
      <c r="F144" s="226"/>
      <c r="G144" s="238"/>
    </row>
    <row r="145" spans="1:7" s="405" customFormat="1" ht="30" hidden="1" x14ac:dyDescent="0.25">
      <c r="A145" s="245">
        <v>1</v>
      </c>
      <c r="B145" s="256" t="s">
        <v>160</v>
      </c>
      <c r="C145" s="411"/>
      <c r="D145" s="229">
        <v>200</v>
      </c>
      <c r="E145" s="226"/>
      <c r="F145" s="226"/>
      <c r="G145" s="238"/>
    </row>
    <row r="146" spans="1:7" s="405" customFormat="1" hidden="1" x14ac:dyDescent="0.25">
      <c r="A146" s="245">
        <v>1</v>
      </c>
      <c r="B146" s="256" t="s">
        <v>316</v>
      </c>
      <c r="C146" s="411"/>
      <c r="D146" s="229">
        <v>2000</v>
      </c>
      <c r="E146" s="226"/>
      <c r="F146" s="226"/>
      <c r="G146" s="238"/>
    </row>
    <row r="147" spans="1:7" s="405" customFormat="1" ht="30" hidden="1" x14ac:dyDescent="0.25">
      <c r="A147" s="245">
        <v>1</v>
      </c>
      <c r="B147" s="256" t="s">
        <v>317</v>
      </c>
      <c r="C147" s="411"/>
      <c r="D147" s="229">
        <v>50</v>
      </c>
      <c r="E147" s="226"/>
      <c r="F147" s="226"/>
      <c r="G147" s="238"/>
    </row>
    <row r="148" spans="1:7" s="405" customFormat="1" hidden="1" x14ac:dyDescent="0.25">
      <c r="A148" s="245">
        <v>1</v>
      </c>
      <c r="B148" s="256" t="s">
        <v>315</v>
      </c>
      <c r="C148" s="411"/>
      <c r="D148" s="229">
        <v>14848</v>
      </c>
      <c r="E148" s="226"/>
      <c r="F148" s="226"/>
      <c r="G148" s="238"/>
    </row>
    <row r="149" spans="1:7" s="405" customFormat="1" hidden="1" x14ac:dyDescent="0.25">
      <c r="A149" s="245">
        <v>1</v>
      </c>
      <c r="B149" s="256" t="s">
        <v>161</v>
      </c>
      <c r="C149" s="411"/>
      <c r="D149" s="229">
        <v>1220</v>
      </c>
      <c r="E149" s="226"/>
      <c r="F149" s="226"/>
      <c r="G149" s="238"/>
    </row>
    <row r="150" spans="1:7" s="405" customFormat="1" hidden="1" x14ac:dyDescent="0.25">
      <c r="A150" s="245">
        <v>1</v>
      </c>
      <c r="B150" s="256" t="s">
        <v>52</v>
      </c>
      <c r="C150" s="411"/>
      <c r="D150" s="229">
        <v>300</v>
      </c>
      <c r="E150" s="226"/>
      <c r="F150" s="226"/>
      <c r="G150" s="238"/>
    </row>
    <row r="151" spans="1:7" s="405" customFormat="1" hidden="1" x14ac:dyDescent="0.25">
      <c r="A151" s="245">
        <v>1</v>
      </c>
      <c r="B151" s="256" t="s">
        <v>56</v>
      </c>
      <c r="C151" s="411"/>
      <c r="D151" s="229">
        <v>480</v>
      </c>
      <c r="E151" s="226"/>
      <c r="F151" s="226"/>
      <c r="G151" s="238"/>
    </row>
    <row r="152" spans="1:7" s="405" customFormat="1" ht="30" hidden="1" x14ac:dyDescent="0.25">
      <c r="A152" s="245">
        <v>1</v>
      </c>
      <c r="B152" s="256" t="s">
        <v>318</v>
      </c>
      <c r="C152" s="411"/>
      <c r="D152" s="229">
        <v>48</v>
      </c>
      <c r="E152" s="226"/>
      <c r="F152" s="226"/>
      <c r="G152" s="238"/>
    </row>
    <row r="153" spans="1:7" s="405" customFormat="1" ht="15" hidden="1" customHeight="1" x14ac:dyDescent="0.25">
      <c r="A153" s="245">
        <v>1</v>
      </c>
      <c r="B153" s="256" t="s">
        <v>245</v>
      </c>
      <c r="C153" s="411"/>
      <c r="D153" s="229">
        <v>2176</v>
      </c>
      <c r="E153" s="226"/>
      <c r="F153" s="226"/>
      <c r="G153" s="238"/>
    </row>
    <row r="154" spans="1:7" s="405" customFormat="1" ht="45" hidden="1" x14ac:dyDescent="0.25">
      <c r="A154" s="245">
        <v>1</v>
      </c>
      <c r="B154" s="256" t="s">
        <v>246</v>
      </c>
      <c r="C154" s="411"/>
      <c r="D154" s="229">
        <v>799</v>
      </c>
      <c r="E154" s="226"/>
      <c r="F154" s="226"/>
      <c r="G154" s="238"/>
    </row>
    <row r="155" spans="1:7" s="405" customFormat="1" hidden="1" x14ac:dyDescent="0.25">
      <c r="A155" s="245">
        <v>1</v>
      </c>
      <c r="B155" s="256" t="s">
        <v>18</v>
      </c>
      <c r="C155" s="411"/>
      <c r="D155" s="229">
        <v>5988</v>
      </c>
      <c r="E155" s="226"/>
      <c r="F155" s="226"/>
      <c r="G155" s="238"/>
    </row>
    <row r="156" spans="1:7" s="405" customFormat="1" hidden="1" x14ac:dyDescent="0.25">
      <c r="A156" s="245">
        <v>1</v>
      </c>
      <c r="B156" s="256" t="s">
        <v>158</v>
      </c>
      <c r="C156" s="411"/>
      <c r="D156" s="229">
        <v>13183</v>
      </c>
      <c r="E156" s="226"/>
      <c r="F156" s="226"/>
      <c r="G156" s="238"/>
    </row>
    <row r="157" spans="1:7" s="405" customFormat="1" hidden="1" x14ac:dyDescent="0.25">
      <c r="A157" s="245">
        <v>1</v>
      </c>
      <c r="B157" s="256" t="s">
        <v>16</v>
      </c>
      <c r="C157" s="411"/>
      <c r="D157" s="229">
        <v>280</v>
      </c>
      <c r="E157" s="226"/>
      <c r="F157" s="226"/>
      <c r="G157" s="238"/>
    </row>
    <row r="158" spans="1:7" s="405" customFormat="1" hidden="1" x14ac:dyDescent="0.25">
      <c r="A158" s="245">
        <v>1</v>
      </c>
      <c r="B158" s="256" t="s">
        <v>53</v>
      </c>
      <c r="C158" s="411"/>
      <c r="D158" s="229">
        <v>3000</v>
      </c>
      <c r="E158" s="226"/>
      <c r="F158" s="226"/>
      <c r="G158" s="238"/>
    </row>
    <row r="159" spans="1:7" s="405" customFormat="1" hidden="1" x14ac:dyDescent="0.25">
      <c r="A159" s="245">
        <v>1</v>
      </c>
      <c r="B159" s="256" t="s">
        <v>159</v>
      </c>
      <c r="C159" s="411"/>
      <c r="D159" s="229">
        <v>900</v>
      </c>
      <c r="E159" s="226"/>
      <c r="F159" s="226"/>
      <c r="G159" s="238"/>
    </row>
    <row r="160" spans="1:7" s="405" customFormat="1" ht="36.75" hidden="1" customHeight="1" x14ac:dyDescent="0.25">
      <c r="A160" s="245">
        <v>1</v>
      </c>
      <c r="B160" s="256" t="s">
        <v>326</v>
      </c>
      <c r="C160" s="411"/>
      <c r="D160" s="229"/>
      <c r="E160" s="226"/>
      <c r="F160" s="226"/>
      <c r="G160" s="238"/>
    </row>
    <row r="161" spans="1:7" s="405" customFormat="1" ht="15.75" hidden="1" x14ac:dyDescent="0.25">
      <c r="A161" s="245">
        <v>1</v>
      </c>
      <c r="B161" s="367" t="s">
        <v>7</v>
      </c>
      <c r="C161" s="231"/>
      <c r="D161" s="229"/>
      <c r="E161" s="226"/>
      <c r="F161" s="226"/>
      <c r="G161" s="238"/>
    </row>
    <row r="162" spans="1:7" s="405" customFormat="1" ht="15.75" hidden="1" x14ac:dyDescent="0.25">
      <c r="A162" s="245"/>
      <c r="B162" s="243" t="s">
        <v>136</v>
      </c>
      <c r="C162" s="231"/>
      <c r="D162" s="229"/>
      <c r="E162" s="226"/>
      <c r="F162" s="226"/>
      <c r="G162" s="238"/>
    </row>
    <row r="163" spans="1:7" s="405" customFormat="1" hidden="1" x14ac:dyDescent="0.25">
      <c r="A163" s="245"/>
      <c r="B163" s="236" t="s">
        <v>145</v>
      </c>
      <c r="C163" s="228">
        <v>300</v>
      </c>
      <c r="D163" s="229">
        <f>1300-D166</f>
        <v>989</v>
      </c>
      <c r="E163" s="237">
        <v>21</v>
      </c>
      <c r="F163" s="226">
        <f>ROUND(G163/C163,0)</f>
        <v>69</v>
      </c>
      <c r="G163" s="238">
        <f>ROUND(D163*E163,0)</f>
        <v>20769</v>
      </c>
    </row>
    <row r="164" spans="1:7" s="405" customFormat="1" ht="15.75" hidden="1" x14ac:dyDescent="0.25">
      <c r="A164" s="245"/>
      <c r="B164" s="239" t="s">
        <v>9</v>
      </c>
      <c r="C164" s="231"/>
      <c r="D164" s="240">
        <f>D163</f>
        <v>989</v>
      </c>
      <c r="E164" s="241">
        <f>G164/D164</f>
        <v>21</v>
      </c>
      <c r="F164" s="242">
        <f>F163</f>
        <v>69</v>
      </c>
      <c r="G164" s="242">
        <f>G163</f>
        <v>20769</v>
      </c>
    </row>
    <row r="165" spans="1:7" s="405" customFormat="1" ht="20.25" hidden="1" customHeight="1" x14ac:dyDescent="0.25">
      <c r="A165" s="245">
        <v>1</v>
      </c>
      <c r="B165" s="243" t="s">
        <v>20</v>
      </c>
      <c r="C165" s="228"/>
      <c r="D165" s="229"/>
      <c r="E165" s="237"/>
      <c r="F165" s="226"/>
      <c r="G165" s="238"/>
    </row>
    <row r="166" spans="1:7" s="405" customFormat="1" ht="20.25" hidden="1" customHeight="1" x14ac:dyDescent="0.25">
      <c r="A166" s="245">
        <v>1</v>
      </c>
      <c r="B166" s="236" t="s">
        <v>145</v>
      </c>
      <c r="C166" s="228">
        <v>300</v>
      </c>
      <c r="D166" s="229">
        <v>311</v>
      </c>
      <c r="E166" s="237">
        <v>13.5</v>
      </c>
      <c r="F166" s="226">
        <f>ROUND(G166/C166,0)</f>
        <v>14</v>
      </c>
      <c r="G166" s="238">
        <f>ROUND(D166*E166,0)</f>
        <v>4199</v>
      </c>
    </row>
    <row r="167" spans="1:7" s="405" customFormat="1" ht="18.75" hidden="1" customHeight="1" x14ac:dyDescent="0.25">
      <c r="A167" s="245">
        <v>1</v>
      </c>
      <c r="B167" s="271" t="s">
        <v>24</v>
      </c>
      <c r="C167" s="228">
        <v>240</v>
      </c>
      <c r="D167" s="229">
        <v>677</v>
      </c>
      <c r="E167" s="237">
        <v>7</v>
      </c>
      <c r="F167" s="226">
        <f>ROUND(G167/C167,0)</f>
        <v>20</v>
      </c>
      <c r="G167" s="238">
        <f>ROUND(D167*E167,0)</f>
        <v>4739</v>
      </c>
    </row>
    <row r="168" spans="1:7" s="405" customFormat="1" ht="18.75" hidden="1" customHeight="1" x14ac:dyDescent="0.25">
      <c r="A168" s="245">
        <v>1</v>
      </c>
      <c r="B168" s="271" t="s">
        <v>23</v>
      </c>
      <c r="C168" s="228">
        <v>240</v>
      </c>
      <c r="D168" s="229">
        <v>120</v>
      </c>
      <c r="E168" s="237">
        <v>3</v>
      </c>
      <c r="F168" s="226">
        <f>ROUND(G168/C168,0)</f>
        <v>2</v>
      </c>
      <c r="G168" s="238">
        <f>ROUND(D168*E168,0)</f>
        <v>360</v>
      </c>
    </row>
    <row r="169" spans="1:7" s="405" customFormat="1" ht="18.75" hidden="1" customHeight="1" x14ac:dyDescent="0.25">
      <c r="A169" s="245">
        <v>1</v>
      </c>
      <c r="B169" s="239" t="s">
        <v>138</v>
      </c>
      <c r="C169" s="658"/>
      <c r="D169" s="240">
        <f>D167+D168+D166</f>
        <v>1108</v>
      </c>
      <c r="E169" s="241">
        <f>G169/D169</f>
        <v>8.3916967509025273</v>
      </c>
      <c r="F169" s="242">
        <f>F167+F168+F166</f>
        <v>36</v>
      </c>
      <c r="G169" s="242">
        <f>G167+G168+G166</f>
        <v>9298</v>
      </c>
    </row>
    <row r="170" spans="1:7" s="405" customFormat="1" ht="24.75" hidden="1" customHeight="1" thickBot="1" x14ac:dyDescent="0.3">
      <c r="A170" s="245">
        <v>1</v>
      </c>
      <c r="B170" s="275" t="s">
        <v>110</v>
      </c>
      <c r="C170" s="504"/>
      <c r="D170" s="232">
        <f>D169+D164</f>
        <v>2097</v>
      </c>
      <c r="E170" s="241">
        <f>G170/D170</f>
        <v>14.338102050548402</v>
      </c>
      <c r="F170" s="235">
        <f>F169+F164</f>
        <v>105</v>
      </c>
      <c r="G170" s="235">
        <f>G169+G164</f>
        <v>30067</v>
      </c>
    </row>
    <row r="171" spans="1:7" s="283" customFormat="1" ht="16.5" hidden="1" customHeight="1" thickBot="1" x14ac:dyDescent="0.3">
      <c r="A171" s="245">
        <v>1</v>
      </c>
      <c r="B171" s="279" t="s">
        <v>10</v>
      </c>
      <c r="C171" s="280"/>
      <c r="D171" s="314"/>
      <c r="E171" s="282"/>
      <c r="F171" s="282"/>
      <c r="G171" s="282"/>
    </row>
    <row r="172" spans="1:7" ht="16.5" hidden="1" customHeight="1" x14ac:dyDescent="0.25">
      <c r="A172" s="245">
        <v>1</v>
      </c>
      <c r="B172" s="655"/>
      <c r="C172" s="651"/>
      <c r="D172" s="229"/>
      <c r="E172" s="238"/>
      <c r="F172" s="238"/>
      <c r="G172" s="238"/>
    </row>
    <row r="173" spans="1:7" ht="29.25" hidden="1" x14ac:dyDescent="0.25">
      <c r="A173" s="245">
        <v>1</v>
      </c>
      <c r="B173" s="594" t="s">
        <v>132</v>
      </c>
      <c r="C173" s="228"/>
      <c r="D173" s="229"/>
      <c r="E173" s="238"/>
      <c r="F173" s="238"/>
      <c r="G173" s="238"/>
    </row>
    <row r="174" spans="1:7" ht="16.5" hidden="1" customHeight="1" x14ac:dyDescent="0.25">
      <c r="A174" s="245">
        <v>1</v>
      </c>
      <c r="B174" s="300" t="s">
        <v>4</v>
      </c>
      <c r="C174" s="228"/>
      <c r="D174" s="229"/>
      <c r="E174" s="238"/>
      <c r="F174" s="238"/>
      <c r="G174" s="238"/>
    </row>
    <row r="175" spans="1:7" ht="16.5" hidden="1" customHeight="1" x14ac:dyDescent="0.25">
      <c r="A175" s="245">
        <v>1</v>
      </c>
      <c r="B175" s="227" t="s">
        <v>11</v>
      </c>
      <c r="C175" s="228">
        <v>320</v>
      </c>
      <c r="D175" s="229">
        <v>1736</v>
      </c>
      <c r="E175" s="237">
        <v>7</v>
      </c>
      <c r="F175" s="226">
        <f t="shared" ref="F175:F188" si="17">ROUND(G175/C175,0)</f>
        <v>38</v>
      </c>
      <c r="G175" s="238">
        <f t="shared" ref="G175:G191" si="18">ROUND(D175*E175,0)</f>
        <v>12152</v>
      </c>
    </row>
    <row r="176" spans="1:7" ht="18" hidden="1" customHeight="1" x14ac:dyDescent="0.25">
      <c r="A176" s="245">
        <v>1</v>
      </c>
      <c r="B176" s="227" t="s">
        <v>60</v>
      </c>
      <c r="C176" s="228">
        <v>320</v>
      </c>
      <c r="D176" s="229">
        <v>253</v>
      </c>
      <c r="E176" s="237">
        <v>9</v>
      </c>
      <c r="F176" s="226">
        <f t="shared" si="17"/>
        <v>7</v>
      </c>
      <c r="G176" s="238">
        <f t="shared" si="18"/>
        <v>2277</v>
      </c>
    </row>
    <row r="177" spans="1:7" ht="18" hidden="1" customHeight="1" x14ac:dyDescent="0.25">
      <c r="A177" s="245">
        <v>1</v>
      </c>
      <c r="B177" s="227" t="s">
        <v>12</v>
      </c>
      <c r="C177" s="228">
        <v>320</v>
      </c>
      <c r="D177" s="229">
        <v>1077.8</v>
      </c>
      <c r="E177" s="237">
        <v>7</v>
      </c>
      <c r="F177" s="226">
        <f t="shared" si="17"/>
        <v>24</v>
      </c>
      <c r="G177" s="238">
        <f t="shared" si="18"/>
        <v>7545</v>
      </c>
    </row>
    <row r="178" spans="1:7" ht="15.75" hidden="1" customHeight="1" x14ac:dyDescent="0.25">
      <c r="A178" s="245">
        <v>1</v>
      </c>
      <c r="B178" s="227" t="s">
        <v>35</v>
      </c>
      <c r="C178" s="228">
        <v>320</v>
      </c>
      <c r="D178" s="229">
        <v>470</v>
      </c>
      <c r="E178" s="237">
        <v>14</v>
      </c>
      <c r="F178" s="226">
        <f t="shared" si="17"/>
        <v>21</v>
      </c>
      <c r="G178" s="238">
        <f t="shared" si="18"/>
        <v>6580</v>
      </c>
    </row>
    <row r="179" spans="1:7" ht="15.75" hidden="1" customHeight="1" x14ac:dyDescent="0.25">
      <c r="A179" s="245">
        <v>1</v>
      </c>
      <c r="B179" s="227" t="s">
        <v>34</v>
      </c>
      <c r="C179" s="228">
        <v>320</v>
      </c>
      <c r="D179" s="229">
        <v>250</v>
      </c>
      <c r="E179" s="237">
        <v>10</v>
      </c>
      <c r="F179" s="226">
        <f t="shared" si="17"/>
        <v>8</v>
      </c>
      <c r="G179" s="238">
        <f t="shared" si="18"/>
        <v>2500</v>
      </c>
    </row>
    <row r="180" spans="1:7" ht="18.75" hidden="1" customHeight="1" x14ac:dyDescent="0.25">
      <c r="A180" s="245">
        <v>1</v>
      </c>
      <c r="B180" s="227" t="s">
        <v>63</v>
      </c>
      <c r="C180" s="228">
        <v>320</v>
      </c>
      <c r="D180" s="229">
        <v>430</v>
      </c>
      <c r="E180" s="237">
        <v>13</v>
      </c>
      <c r="F180" s="226">
        <f t="shared" si="17"/>
        <v>17</v>
      </c>
      <c r="G180" s="238">
        <f t="shared" si="18"/>
        <v>5590</v>
      </c>
    </row>
    <row r="181" spans="1:7" ht="18" hidden="1" customHeight="1" x14ac:dyDescent="0.25">
      <c r="A181" s="245">
        <v>1</v>
      </c>
      <c r="B181" s="227" t="s">
        <v>68</v>
      </c>
      <c r="C181" s="228">
        <v>320</v>
      </c>
      <c r="D181" s="229">
        <v>160</v>
      </c>
      <c r="E181" s="237">
        <v>14.5</v>
      </c>
      <c r="F181" s="226">
        <f t="shared" si="17"/>
        <v>7</v>
      </c>
      <c r="G181" s="238">
        <f t="shared" si="18"/>
        <v>2320</v>
      </c>
    </row>
    <row r="182" spans="1:7" ht="15.75" hidden="1" customHeight="1" x14ac:dyDescent="0.25">
      <c r="A182" s="245">
        <v>1</v>
      </c>
      <c r="B182" s="227" t="s">
        <v>69</v>
      </c>
      <c r="C182" s="228">
        <v>320</v>
      </c>
      <c r="D182" s="229">
        <v>100</v>
      </c>
      <c r="E182" s="237">
        <v>9</v>
      </c>
      <c r="F182" s="226">
        <f t="shared" si="17"/>
        <v>3</v>
      </c>
      <c r="G182" s="238">
        <f t="shared" si="18"/>
        <v>900</v>
      </c>
    </row>
    <row r="183" spans="1:7" ht="18" hidden="1" customHeight="1" x14ac:dyDescent="0.25">
      <c r="A183" s="245">
        <v>1</v>
      </c>
      <c r="B183" s="227" t="s">
        <v>44</v>
      </c>
      <c r="C183" s="228">
        <v>320</v>
      </c>
      <c r="D183" s="229">
        <v>200</v>
      </c>
      <c r="E183" s="237">
        <v>15.5</v>
      </c>
      <c r="F183" s="226">
        <f t="shared" si="17"/>
        <v>10</v>
      </c>
      <c r="G183" s="238">
        <f t="shared" si="18"/>
        <v>3100</v>
      </c>
    </row>
    <row r="184" spans="1:7" ht="15.75" hidden="1" customHeight="1" x14ac:dyDescent="0.25">
      <c r="A184" s="245">
        <v>1</v>
      </c>
      <c r="B184" s="227" t="s">
        <v>62</v>
      </c>
      <c r="C184" s="228">
        <v>320</v>
      </c>
      <c r="D184" s="229">
        <v>500</v>
      </c>
      <c r="E184" s="237">
        <v>13</v>
      </c>
      <c r="F184" s="226">
        <f t="shared" si="17"/>
        <v>20</v>
      </c>
      <c r="G184" s="238">
        <f t="shared" si="18"/>
        <v>6500</v>
      </c>
    </row>
    <row r="185" spans="1:7" ht="15.75" hidden="1" customHeight="1" x14ac:dyDescent="0.25">
      <c r="A185" s="245">
        <v>1</v>
      </c>
      <c r="B185" s="227" t="s">
        <v>58</v>
      </c>
      <c r="C185" s="228">
        <v>320</v>
      </c>
      <c r="D185" s="229">
        <v>760</v>
      </c>
      <c r="E185" s="237">
        <v>11</v>
      </c>
      <c r="F185" s="226">
        <f t="shared" si="17"/>
        <v>26</v>
      </c>
      <c r="G185" s="238">
        <f t="shared" si="18"/>
        <v>8360</v>
      </c>
    </row>
    <row r="186" spans="1:7" ht="18" hidden="1" customHeight="1" x14ac:dyDescent="0.25">
      <c r="A186" s="245">
        <v>1</v>
      </c>
      <c r="B186" s="227" t="s">
        <v>70</v>
      </c>
      <c r="C186" s="228">
        <v>320</v>
      </c>
      <c r="D186" s="229">
        <v>295</v>
      </c>
      <c r="E186" s="237">
        <v>23.5</v>
      </c>
      <c r="F186" s="226">
        <f t="shared" si="17"/>
        <v>22</v>
      </c>
      <c r="G186" s="238">
        <f t="shared" si="18"/>
        <v>6933</v>
      </c>
    </row>
    <row r="187" spans="1:7" ht="18" hidden="1" customHeight="1" x14ac:dyDescent="0.25">
      <c r="A187" s="245">
        <v>1</v>
      </c>
      <c r="B187" s="227" t="s">
        <v>181</v>
      </c>
      <c r="C187" s="228">
        <v>320</v>
      </c>
      <c r="D187" s="229">
        <v>1000</v>
      </c>
      <c r="E187" s="652">
        <v>13.5</v>
      </c>
      <c r="F187" s="226">
        <f t="shared" si="17"/>
        <v>42</v>
      </c>
      <c r="G187" s="238">
        <f t="shared" si="18"/>
        <v>13500</v>
      </c>
    </row>
    <row r="188" spans="1:7" ht="15.75" hidden="1" customHeight="1" x14ac:dyDescent="0.25">
      <c r="A188" s="245">
        <v>1</v>
      </c>
      <c r="B188" s="227" t="s">
        <v>27</v>
      </c>
      <c r="C188" s="228">
        <v>310</v>
      </c>
      <c r="D188" s="229">
        <v>3765</v>
      </c>
      <c r="E188" s="652">
        <v>6</v>
      </c>
      <c r="F188" s="226">
        <f t="shared" si="17"/>
        <v>73</v>
      </c>
      <c r="G188" s="238">
        <f t="shared" si="18"/>
        <v>22590</v>
      </c>
    </row>
    <row r="189" spans="1:7" ht="15.75" hidden="1" customHeight="1" x14ac:dyDescent="0.25">
      <c r="A189" s="245">
        <v>1</v>
      </c>
      <c r="B189" s="227"/>
      <c r="C189" s="228">
        <v>340</v>
      </c>
      <c r="D189" s="229"/>
      <c r="E189" s="652"/>
      <c r="F189" s="226"/>
      <c r="G189" s="238">
        <f t="shared" si="18"/>
        <v>0</v>
      </c>
    </row>
    <row r="190" spans="1:7" ht="15.75" hidden="1" customHeight="1" x14ac:dyDescent="0.25">
      <c r="A190" s="245">
        <v>1</v>
      </c>
      <c r="B190" s="227"/>
      <c r="C190" s="228">
        <v>320</v>
      </c>
      <c r="D190" s="229"/>
      <c r="E190" s="652"/>
      <c r="F190" s="226"/>
      <c r="G190" s="238">
        <f t="shared" si="18"/>
        <v>0</v>
      </c>
    </row>
    <row r="191" spans="1:7" ht="15.75" hidden="1" customHeight="1" x14ac:dyDescent="0.25">
      <c r="A191" s="245">
        <v>1</v>
      </c>
      <c r="B191" s="227"/>
      <c r="C191" s="228">
        <v>320</v>
      </c>
      <c r="D191" s="229"/>
      <c r="E191" s="652"/>
      <c r="F191" s="226"/>
      <c r="G191" s="238">
        <f t="shared" si="18"/>
        <v>0</v>
      </c>
    </row>
    <row r="192" spans="1:7" s="405" customFormat="1" ht="18" hidden="1" customHeight="1" x14ac:dyDescent="0.25">
      <c r="A192" s="245">
        <v>1</v>
      </c>
      <c r="B192" s="230" t="s">
        <v>5</v>
      </c>
      <c r="C192" s="228"/>
      <c r="D192" s="232">
        <f t="shared" ref="D192" si="19">SUM(D175:D191)</f>
        <v>10996.8</v>
      </c>
      <c r="E192" s="659">
        <f>G192/D192</f>
        <v>9.1705768950967563</v>
      </c>
      <c r="F192" s="235">
        <f>SUM(F175:F191)</f>
        <v>318</v>
      </c>
      <c r="G192" s="235">
        <f>SUM(G175:G191)</f>
        <v>100847</v>
      </c>
    </row>
    <row r="193" spans="1:7" s="405" customFormat="1" ht="16.5" hidden="1" customHeight="1" x14ac:dyDescent="0.25">
      <c r="A193" s="245">
        <v>1</v>
      </c>
      <c r="B193" s="227" t="s">
        <v>193</v>
      </c>
      <c r="C193" s="228">
        <v>350</v>
      </c>
      <c r="D193" s="229"/>
      <c r="E193" s="237">
        <v>30</v>
      </c>
      <c r="F193" s="226"/>
      <c r="G193" s="238">
        <f>ROUND(D193*E193,0)</f>
        <v>0</v>
      </c>
    </row>
    <row r="194" spans="1:7" s="405" customFormat="1" ht="16.5" hidden="1" customHeight="1" x14ac:dyDescent="0.25">
      <c r="A194" s="245">
        <v>1</v>
      </c>
      <c r="B194" s="230" t="s">
        <v>194</v>
      </c>
      <c r="C194" s="228"/>
      <c r="D194" s="232">
        <f t="shared" ref="D194" si="20">D192+D193</f>
        <v>10996.8</v>
      </c>
      <c r="E194" s="233">
        <f>G194/D194</f>
        <v>9.1705768950967563</v>
      </c>
      <c r="F194" s="235">
        <f t="shared" ref="F194:G194" si="21">F192+F193</f>
        <v>318</v>
      </c>
      <c r="G194" s="235">
        <f t="shared" si="21"/>
        <v>100847</v>
      </c>
    </row>
    <row r="195" spans="1:7" s="405" customFormat="1" ht="17.25" hidden="1" customHeight="1" x14ac:dyDescent="0.25">
      <c r="A195" s="245">
        <v>1</v>
      </c>
      <c r="B195" s="323" t="s">
        <v>180</v>
      </c>
      <c r="C195" s="251"/>
      <c r="D195" s="229"/>
      <c r="E195" s="226"/>
      <c r="F195" s="226"/>
      <c r="G195" s="238"/>
    </row>
    <row r="196" spans="1:7" s="405" customFormat="1" ht="18.75" hidden="1" customHeight="1" x14ac:dyDescent="0.25">
      <c r="A196" s="245">
        <v>1</v>
      </c>
      <c r="B196" s="246" t="s">
        <v>115</v>
      </c>
      <c r="C196" s="251"/>
      <c r="D196" s="229">
        <v>76630</v>
      </c>
      <c r="E196" s="226"/>
      <c r="F196" s="226"/>
      <c r="G196" s="238"/>
    </row>
    <row r="197" spans="1:7" s="405" customFormat="1" hidden="1" x14ac:dyDescent="0.25">
      <c r="A197" s="245">
        <v>1</v>
      </c>
      <c r="B197" s="660" t="s">
        <v>214</v>
      </c>
      <c r="C197" s="251"/>
      <c r="D197" s="229">
        <v>6630</v>
      </c>
      <c r="E197" s="226"/>
      <c r="F197" s="226"/>
      <c r="G197" s="238"/>
    </row>
    <row r="198" spans="1:7" s="405" customFormat="1" ht="45" hidden="1" x14ac:dyDescent="0.25">
      <c r="A198" s="245">
        <v>1</v>
      </c>
      <c r="B198" s="254" t="s">
        <v>229</v>
      </c>
      <c r="C198" s="251"/>
      <c r="D198" s="229">
        <v>10000</v>
      </c>
      <c r="E198" s="226"/>
      <c r="F198" s="226"/>
      <c r="G198" s="238"/>
    </row>
    <row r="199" spans="1:7" s="405" customFormat="1" hidden="1" x14ac:dyDescent="0.25">
      <c r="A199" s="245">
        <v>1</v>
      </c>
      <c r="B199" s="254" t="s">
        <v>232</v>
      </c>
      <c r="C199" s="251"/>
      <c r="D199" s="229">
        <v>60000</v>
      </c>
      <c r="E199" s="226"/>
      <c r="F199" s="226"/>
      <c r="G199" s="238"/>
    </row>
    <row r="200" spans="1:7" s="405" customFormat="1" hidden="1" x14ac:dyDescent="0.25">
      <c r="A200" s="245">
        <v>1</v>
      </c>
      <c r="B200" s="256" t="s">
        <v>113</v>
      </c>
      <c r="C200" s="251"/>
      <c r="D200" s="229">
        <v>4450</v>
      </c>
      <c r="E200" s="226"/>
      <c r="F200" s="226"/>
      <c r="G200" s="238"/>
    </row>
    <row r="201" spans="1:7" s="405" customFormat="1" ht="30" hidden="1" x14ac:dyDescent="0.25">
      <c r="A201" s="245">
        <v>1</v>
      </c>
      <c r="B201" s="256" t="s">
        <v>114</v>
      </c>
      <c r="C201" s="251"/>
      <c r="D201" s="229">
        <v>36086</v>
      </c>
      <c r="E201" s="226"/>
      <c r="F201" s="226"/>
      <c r="G201" s="238"/>
    </row>
    <row r="202" spans="1:7" s="405" customFormat="1" ht="17.25" hidden="1" customHeight="1" x14ac:dyDescent="0.25">
      <c r="A202" s="245">
        <v>1</v>
      </c>
      <c r="B202" s="254" t="s">
        <v>233</v>
      </c>
      <c r="C202" s="251"/>
      <c r="D202" s="229">
        <v>25000</v>
      </c>
      <c r="E202" s="226"/>
      <c r="F202" s="226"/>
      <c r="G202" s="238"/>
    </row>
    <row r="203" spans="1:7" s="405" customFormat="1" hidden="1" x14ac:dyDescent="0.25">
      <c r="A203" s="245">
        <v>1</v>
      </c>
      <c r="B203" s="254" t="s">
        <v>234</v>
      </c>
      <c r="C203" s="251"/>
      <c r="D203" s="229">
        <v>11086</v>
      </c>
      <c r="E203" s="226"/>
      <c r="F203" s="226"/>
      <c r="G203" s="238"/>
    </row>
    <row r="204" spans="1:7" s="405" customFormat="1" ht="17.25" hidden="1" customHeight="1" x14ac:dyDescent="0.25">
      <c r="A204" s="245">
        <v>1</v>
      </c>
      <c r="B204" s="262" t="s">
        <v>148</v>
      </c>
      <c r="C204" s="251"/>
      <c r="D204" s="232">
        <f>D196+D200*3.2+D201</f>
        <v>126956</v>
      </c>
      <c r="E204" s="226"/>
      <c r="F204" s="226"/>
      <c r="G204" s="238"/>
    </row>
    <row r="205" spans="1:7" s="405" customFormat="1" hidden="1" x14ac:dyDescent="0.25">
      <c r="A205" s="245">
        <v>1</v>
      </c>
      <c r="B205" s="657" t="s">
        <v>116</v>
      </c>
      <c r="C205" s="251"/>
      <c r="D205" s="232"/>
      <c r="E205" s="226"/>
      <c r="F205" s="226"/>
      <c r="G205" s="238"/>
    </row>
    <row r="206" spans="1:7" s="405" customFormat="1" hidden="1" x14ac:dyDescent="0.25">
      <c r="A206" s="245">
        <v>1</v>
      </c>
      <c r="B206" s="615" t="s">
        <v>237</v>
      </c>
      <c r="C206" s="251"/>
      <c r="D206" s="229">
        <v>3000</v>
      </c>
      <c r="E206" s="226"/>
      <c r="F206" s="226"/>
      <c r="G206" s="238"/>
    </row>
    <row r="207" spans="1:7" s="405" customFormat="1" hidden="1" x14ac:dyDescent="0.25">
      <c r="A207" s="245">
        <v>1</v>
      </c>
      <c r="B207" s="661" t="s">
        <v>19</v>
      </c>
      <c r="C207" s="251"/>
      <c r="D207" s="229">
        <v>1000</v>
      </c>
      <c r="E207" s="226"/>
      <c r="F207" s="226"/>
      <c r="G207" s="238"/>
    </row>
    <row r="208" spans="1:7" s="405" customFormat="1" ht="30" hidden="1" x14ac:dyDescent="0.25">
      <c r="A208" s="245">
        <v>1</v>
      </c>
      <c r="B208" s="662" t="s">
        <v>160</v>
      </c>
      <c r="C208" s="251"/>
      <c r="D208" s="229">
        <v>200</v>
      </c>
      <c r="E208" s="226"/>
      <c r="F208" s="226"/>
      <c r="G208" s="238"/>
    </row>
    <row r="209" spans="1:7" s="405" customFormat="1" hidden="1" x14ac:dyDescent="0.25">
      <c r="A209" s="245">
        <v>1</v>
      </c>
      <c r="B209" s="615" t="s">
        <v>315</v>
      </c>
      <c r="C209" s="251"/>
      <c r="D209" s="229">
        <v>4000</v>
      </c>
      <c r="E209" s="226"/>
      <c r="F209" s="226"/>
      <c r="G209" s="238"/>
    </row>
    <row r="210" spans="1:7" s="405" customFormat="1" ht="30" hidden="1" x14ac:dyDescent="0.25">
      <c r="A210" s="245">
        <v>1</v>
      </c>
      <c r="B210" s="615" t="s">
        <v>247</v>
      </c>
      <c r="C210" s="251"/>
      <c r="D210" s="229">
        <v>250</v>
      </c>
      <c r="E210" s="226"/>
      <c r="F210" s="226"/>
      <c r="G210" s="238"/>
    </row>
    <row r="211" spans="1:7" s="405" customFormat="1" hidden="1" x14ac:dyDescent="0.25">
      <c r="A211" s="245">
        <v>1</v>
      </c>
      <c r="B211" s="662" t="s">
        <v>52</v>
      </c>
      <c r="C211" s="251"/>
      <c r="D211" s="229">
        <v>2100</v>
      </c>
      <c r="E211" s="226"/>
      <c r="F211" s="226"/>
      <c r="G211" s="238"/>
    </row>
    <row r="212" spans="1:7" s="405" customFormat="1" hidden="1" x14ac:dyDescent="0.25">
      <c r="A212" s="245">
        <v>1</v>
      </c>
      <c r="B212" s="662" t="s">
        <v>56</v>
      </c>
      <c r="C212" s="251"/>
      <c r="D212" s="229">
        <v>750</v>
      </c>
      <c r="E212" s="226"/>
      <c r="F212" s="226"/>
      <c r="G212" s="238"/>
    </row>
    <row r="213" spans="1:7" s="405" customFormat="1" hidden="1" x14ac:dyDescent="0.25">
      <c r="A213" s="245">
        <v>1</v>
      </c>
      <c r="B213" s="662" t="s">
        <v>54</v>
      </c>
      <c r="C213" s="251"/>
      <c r="D213" s="229">
        <v>450</v>
      </c>
      <c r="E213" s="226"/>
      <c r="F213" s="226"/>
      <c r="G213" s="238"/>
    </row>
    <row r="214" spans="1:7" s="405" customFormat="1" ht="30" hidden="1" x14ac:dyDescent="0.25">
      <c r="A214" s="245">
        <v>1</v>
      </c>
      <c r="B214" s="615" t="s">
        <v>318</v>
      </c>
      <c r="C214" s="251"/>
      <c r="D214" s="229">
        <v>40</v>
      </c>
      <c r="E214" s="226"/>
      <c r="F214" s="226"/>
      <c r="G214" s="238"/>
    </row>
    <row r="215" spans="1:7" s="405" customFormat="1" hidden="1" x14ac:dyDescent="0.25">
      <c r="A215" s="245">
        <v>1</v>
      </c>
      <c r="B215" s="615" t="s">
        <v>18</v>
      </c>
      <c r="C215" s="251"/>
      <c r="D215" s="229">
        <v>2000</v>
      </c>
      <c r="E215" s="226"/>
      <c r="F215" s="226"/>
      <c r="G215" s="238"/>
    </row>
    <row r="216" spans="1:7" s="405" customFormat="1" hidden="1" x14ac:dyDescent="0.25">
      <c r="A216" s="245">
        <v>1</v>
      </c>
      <c r="B216" s="615" t="s">
        <v>158</v>
      </c>
      <c r="C216" s="251"/>
      <c r="D216" s="229">
        <v>10500</v>
      </c>
      <c r="E216" s="226"/>
      <c r="F216" s="226"/>
      <c r="G216" s="238"/>
    </row>
    <row r="217" spans="1:7" s="405" customFormat="1" hidden="1" x14ac:dyDescent="0.25">
      <c r="A217" s="245">
        <v>1</v>
      </c>
      <c r="B217" s="615" t="s">
        <v>16</v>
      </c>
      <c r="C217" s="251"/>
      <c r="D217" s="229">
        <v>50</v>
      </c>
      <c r="E217" s="226"/>
      <c r="F217" s="226"/>
      <c r="G217" s="238"/>
    </row>
    <row r="218" spans="1:7" s="405" customFormat="1" hidden="1" x14ac:dyDescent="0.25">
      <c r="A218" s="245">
        <v>1</v>
      </c>
      <c r="B218" s="615" t="s">
        <v>29</v>
      </c>
      <c r="C218" s="251"/>
      <c r="D218" s="229">
        <v>400</v>
      </c>
      <c r="E218" s="226"/>
      <c r="F218" s="226"/>
      <c r="G218" s="238"/>
    </row>
    <row r="219" spans="1:7" s="405" customFormat="1" hidden="1" x14ac:dyDescent="0.25">
      <c r="A219" s="245">
        <v>1</v>
      </c>
      <c r="B219" s="615" t="s">
        <v>53</v>
      </c>
      <c r="C219" s="251"/>
      <c r="D219" s="229">
        <v>1000</v>
      </c>
      <c r="E219" s="226"/>
      <c r="F219" s="226"/>
      <c r="G219" s="238"/>
    </row>
    <row r="220" spans="1:7" s="405" customFormat="1" hidden="1" x14ac:dyDescent="0.25">
      <c r="A220" s="245">
        <v>1</v>
      </c>
      <c r="B220" s="615" t="s">
        <v>241</v>
      </c>
      <c r="C220" s="251"/>
      <c r="D220" s="229">
        <v>100</v>
      </c>
      <c r="E220" s="226"/>
      <c r="F220" s="226"/>
      <c r="G220" s="238"/>
    </row>
    <row r="221" spans="1:7" s="405" customFormat="1" hidden="1" x14ac:dyDescent="0.25">
      <c r="A221" s="245">
        <v>1</v>
      </c>
      <c r="B221" s="615" t="s">
        <v>159</v>
      </c>
      <c r="C221" s="251"/>
      <c r="D221" s="229">
        <v>1750</v>
      </c>
      <c r="E221" s="226"/>
      <c r="F221" s="226"/>
      <c r="G221" s="238"/>
    </row>
    <row r="222" spans="1:7" s="405" customFormat="1" hidden="1" x14ac:dyDescent="0.25">
      <c r="A222" s="245">
        <v>1</v>
      </c>
      <c r="B222" s="615" t="s">
        <v>238</v>
      </c>
      <c r="C222" s="251"/>
      <c r="D222" s="229">
        <v>500</v>
      </c>
      <c r="E222" s="226"/>
      <c r="F222" s="226"/>
      <c r="G222" s="238"/>
    </row>
    <row r="223" spans="1:7" s="405" customFormat="1" ht="14.25" hidden="1" customHeight="1" x14ac:dyDescent="0.25">
      <c r="A223" s="245">
        <v>1</v>
      </c>
      <c r="B223" s="268" t="s">
        <v>7</v>
      </c>
      <c r="C223" s="228"/>
      <c r="D223" s="229"/>
      <c r="E223" s="226"/>
      <c r="F223" s="226"/>
      <c r="G223" s="238"/>
    </row>
    <row r="224" spans="1:7" s="405" customFormat="1" ht="18.75" hidden="1" customHeight="1" x14ac:dyDescent="0.25">
      <c r="A224" s="245">
        <v>1</v>
      </c>
      <c r="B224" s="243" t="s">
        <v>136</v>
      </c>
      <c r="C224" s="228"/>
      <c r="D224" s="229"/>
      <c r="E224" s="226"/>
      <c r="F224" s="226"/>
      <c r="G224" s="238"/>
    </row>
    <row r="225" spans="1:7" s="405" customFormat="1" ht="16.5" hidden="1" customHeight="1" x14ac:dyDescent="0.25">
      <c r="A225" s="245">
        <v>1</v>
      </c>
      <c r="B225" s="310" t="s">
        <v>58</v>
      </c>
      <c r="C225" s="228">
        <v>300</v>
      </c>
      <c r="D225" s="229">
        <v>245</v>
      </c>
      <c r="E225" s="237">
        <v>10</v>
      </c>
      <c r="F225" s="226">
        <f>ROUND(G225/C225,0)</f>
        <v>8</v>
      </c>
      <c r="G225" s="238">
        <f>ROUND(D225*E225,0)</f>
        <v>2450</v>
      </c>
    </row>
    <row r="226" spans="1:7" s="405" customFormat="1" ht="15.75" hidden="1" customHeight="1" x14ac:dyDescent="0.25">
      <c r="A226" s="245">
        <v>1</v>
      </c>
      <c r="B226" s="310" t="s">
        <v>100</v>
      </c>
      <c r="C226" s="228">
        <v>300</v>
      </c>
      <c r="D226" s="229">
        <v>270</v>
      </c>
      <c r="E226" s="237">
        <v>14</v>
      </c>
      <c r="F226" s="226">
        <f>ROUND(G226/C226,0)</f>
        <v>13</v>
      </c>
      <c r="G226" s="238">
        <f>ROUND(D226*E226,0)</f>
        <v>3780</v>
      </c>
    </row>
    <row r="227" spans="1:7" s="405" customFormat="1" ht="17.25" hidden="1" customHeight="1" x14ac:dyDescent="0.25">
      <c r="A227" s="245">
        <v>1</v>
      </c>
      <c r="B227" s="310" t="s">
        <v>181</v>
      </c>
      <c r="C227" s="228">
        <v>300</v>
      </c>
      <c r="D227" s="229">
        <v>475</v>
      </c>
      <c r="E227" s="652">
        <v>10</v>
      </c>
      <c r="F227" s="226">
        <f>ROUND(G227/C227,0)</f>
        <v>16</v>
      </c>
      <c r="G227" s="238">
        <f>ROUND(D227*E227,0)</f>
        <v>4750</v>
      </c>
    </row>
    <row r="228" spans="1:7" s="405" customFormat="1" ht="18.75" hidden="1" customHeight="1" x14ac:dyDescent="0.25">
      <c r="A228" s="245">
        <v>1</v>
      </c>
      <c r="B228" s="239" t="s">
        <v>9</v>
      </c>
      <c r="C228" s="228"/>
      <c r="D228" s="240">
        <f>D225+D226+D227</f>
        <v>990</v>
      </c>
      <c r="E228" s="241">
        <f>G228/D228</f>
        <v>11.090909090909092</v>
      </c>
      <c r="F228" s="242">
        <f>F225+F226+F227</f>
        <v>37</v>
      </c>
      <c r="G228" s="242">
        <f>G225+G226+G227</f>
        <v>10980</v>
      </c>
    </row>
    <row r="229" spans="1:7" s="405" customFormat="1" ht="18.75" hidden="1" customHeight="1" x14ac:dyDescent="0.25">
      <c r="A229" s="245">
        <v>1</v>
      </c>
      <c r="B229" s="243" t="s">
        <v>74</v>
      </c>
      <c r="C229" s="247"/>
      <c r="D229" s="240"/>
      <c r="E229" s="312"/>
      <c r="F229" s="242"/>
      <c r="G229" s="242"/>
    </row>
    <row r="230" spans="1:7" s="405" customFormat="1" ht="16.5" hidden="1" customHeight="1" x14ac:dyDescent="0.25">
      <c r="A230" s="245">
        <v>1</v>
      </c>
      <c r="B230" s="271" t="s">
        <v>45</v>
      </c>
      <c r="C230" s="247">
        <v>240</v>
      </c>
      <c r="D230" s="229">
        <v>400</v>
      </c>
      <c r="E230" s="472">
        <v>8</v>
      </c>
      <c r="F230" s="226">
        <f>ROUND(G230/C230,0)</f>
        <v>13</v>
      </c>
      <c r="G230" s="238">
        <f>ROUND(D230*E230,0)</f>
        <v>3200</v>
      </c>
    </row>
    <row r="231" spans="1:7" s="405" customFormat="1" ht="17.25" hidden="1" customHeight="1" x14ac:dyDescent="0.25">
      <c r="A231" s="245">
        <v>1</v>
      </c>
      <c r="B231" s="271" t="s">
        <v>11</v>
      </c>
      <c r="C231" s="247">
        <v>240</v>
      </c>
      <c r="D231" s="229">
        <v>215</v>
      </c>
      <c r="E231" s="663">
        <v>3</v>
      </c>
      <c r="F231" s="226">
        <f>ROUND(G231/C231,0)</f>
        <v>3</v>
      </c>
      <c r="G231" s="238">
        <f>ROUND(D231*E231,0)</f>
        <v>645</v>
      </c>
    </row>
    <row r="232" spans="1:7" s="405" customFormat="1" ht="15.75" hidden="1" customHeight="1" x14ac:dyDescent="0.25">
      <c r="A232" s="245">
        <v>1</v>
      </c>
      <c r="B232" s="239" t="s">
        <v>138</v>
      </c>
      <c r="C232" s="276"/>
      <c r="D232" s="240">
        <f t="shared" ref="D232" si="22">D230+D231</f>
        <v>615</v>
      </c>
      <c r="E232" s="312">
        <f t="shared" ref="E232:G232" si="23">E230+E231</f>
        <v>11</v>
      </c>
      <c r="F232" s="242">
        <f t="shared" si="23"/>
        <v>16</v>
      </c>
      <c r="G232" s="242">
        <f t="shared" si="23"/>
        <v>3845</v>
      </c>
    </row>
    <row r="233" spans="1:7" s="405" customFormat="1" ht="19.5" hidden="1" customHeight="1" x14ac:dyDescent="0.25">
      <c r="A233" s="245">
        <v>1</v>
      </c>
      <c r="B233" s="275" t="s">
        <v>110</v>
      </c>
      <c r="C233" s="228"/>
      <c r="D233" s="232">
        <f>D228+D232</f>
        <v>1605</v>
      </c>
      <c r="E233" s="241">
        <f>G233/D233</f>
        <v>9.2367601246105924</v>
      </c>
      <c r="F233" s="235">
        <f>F228+F232</f>
        <v>53</v>
      </c>
      <c r="G233" s="235">
        <f>G228+G232</f>
        <v>14825</v>
      </c>
    </row>
    <row r="234" spans="1:7" s="405" customFormat="1" ht="18.75" hidden="1" customHeight="1" x14ac:dyDescent="0.25">
      <c r="A234" s="245">
        <v>1</v>
      </c>
      <c r="B234" s="484" t="s">
        <v>168</v>
      </c>
      <c r="C234" s="276"/>
      <c r="D234" s="240">
        <f>D235</f>
        <v>100</v>
      </c>
      <c r="E234" s="312"/>
      <c r="F234" s="242"/>
      <c r="G234" s="242"/>
    </row>
    <row r="235" spans="1:7" s="405" customFormat="1" ht="18.75" hidden="1" customHeight="1" thickBot="1" x14ac:dyDescent="0.3">
      <c r="A235" s="245">
        <v>1</v>
      </c>
      <c r="B235" s="485" t="s">
        <v>167</v>
      </c>
      <c r="C235" s="276"/>
      <c r="D235" s="647">
        <v>100</v>
      </c>
      <c r="E235" s="312"/>
      <c r="F235" s="242"/>
      <c r="G235" s="242"/>
    </row>
    <row r="236" spans="1:7" s="283" customFormat="1" ht="15.75" hidden="1" customHeight="1" thickBot="1" x14ac:dyDescent="0.3">
      <c r="A236" s="245">
        <v>1</v>
      </c>
      <c r="B236" s="279" t="s">
        <v>10</v>
      </c>
      <c r="C236" s="280"/>
      <c r="D236" s="314"/>
      <c r="E236" s="282"/>
      <c r="F236" s="282"/>
      <c r="G236" s="282"/>
    </row>
    <row r="237" spans="1:7" s="248" customFormat="1" ht="15" hidden="1" customHeight="1" x14ac:dyDescent="0.25">
      <c r="A237" s="245">
        <v>1</v>
      </c>
      <c r="B237" s="564"/>
      <c r="C237" s="298"/>
      <c r="D237" s="229"/>
      <c r="E237" s="238"/>
      <c r="F237" s="238"/>
      <c r="G237" s="238"/>
    </row>
    <row r="238" spans="1:7" ht="29.25" hidden="1" x14ac:dyDescent="0.25">
      <c r="A238" s="245">
        <v>1</v>
      </c>
      <c r="B238" s="294" t="s">
        <v>80</v>
      </c>
      <c r="C238" s="228"/>
      <c r="D238" s="229"/>
      <c r="E238" s="238"/>
      <c r="F238" s="238"/>
      <c r="G238" s="238"/>
    </row>
    <row r="239" spans="1:7" hidden="1" x14ac:dyDescent="0.25">
      <c r="A239" s="245">
        <v>1</v>
      </c>
      <c r="B239" s="300" t="s">
        <v>4</v>
      </c>
      <c r="C239" s="228"/>
      <c r="D239" s="229"/>
      <c r="E239" s="238"/>
      <c r="F239" s="238"/>
      <c r="G239" s="238"/>
    </row>
    <row r="240" spans="1:7" hidden="1" x14ac:dyDescent="0.25">
      <c r="A240" s="245">
        <v>1</v>
      </c>
      <c r="B240" s="236" t="s">
        <v>99</v>
      </c>
      <c r="C240" s="228">
        <v>340</v>
      </c>
      <c r="D240" s="229">
        <v>1100</v>
      </c>
      <c r="E240" s="664">
        <v>17</v>
      </c>
      <c r="F240" s="226">
        <f t="shared" ref="F240:F245" si="24">ROUND(G240/C240,0)</f>
        <v>55</v>
      </c>
      <c r="G240" s="238">
        <f t="shared" ref="G240:G246" si="25">ROUND(D240*E240,0)</f>
        <v>18700</v>
      </c>
    </row>
    <row r="241" spans="1:7" hidden="1" x14ac:dyDescent="0.25">
      <c r="A241" s="245">
        <v>1</v>
      </c>
      <c r="B241" s="236" t="s">
        <v>104</v>
      </c>
      <c r="C241" s="228">
        <v>340</v>
      </c>
      <c r="D241" s="229">
        <v>580</v>
      </c>
      <c r="E241" s="664">
        <v>14.4</v>
      </c>
      <c r="F241" s="226">
        <f t="shared" si="24"/>
        <v>25</v>
      </c>
      <c r="G241" s="238">
        <f t="shared" si="25"/>
        <v>8352</v>
      </c>
    </row>
    <row r="242" spans="1:7" hidden="1" x14ac:dyDescent="0.25">
      <c r="A242" s="245">
        <v>1</v>
      </c>
      <c r="B242" s="236" t="s">
        <v>105</v>
      </c>
      <c r="C242" s="228">
        <v>340</v>
      </c>
      <c r="D242" s="229">
        <v>450</v>
      </c>
      <c r="E242" s="664">
        <v>20</v>
      </c>
      <c r="F242" s="226">
        <f t="shared" si="24"/>
        <v>26</v>
      </c>
      <c r="G242" s="238">
        <f t="shared" si="25"/>
        <v>9000</v>
      </c>
    </row>
    <row r="243" spans="1:7" hidden="1" x14ac:dyDescent="0.25">
      <c r="A243" s="245">
        <v>1</v>
      </c>
      <c r="B243" s="236" t="s">
        <v>106</v>
      </c>
      <c r="C243" s="228">
        <v>340</v>
      </c>
      <c r="D243" s="229">
        <v>500</v>
      </c>
      <c r="E243" s="664">
        <v>18.2</v>
      </c>
      <c r="F243" s="226">
        <f t="shared" si="24"/>
        <v>27</v>
      </c>
      <c r="G243" s="238">
        <f t="shared" si="25"/>
        <v>9100</v>
      </c>
    </row>
    <row r="244" spans="1:7" hidden="1" x14ac:dyDescent="0.25">
      <c r="A244" s="245">
        <v>1</v>
      </c>
      <c r="B244" s="236" t="s">
        <v>71</v>
      </c>
      <c r="C244" s="228">
        <v>340</v>
      </c>
      <c r="D244" s="229">
        <v>1040</v>
      </c>
      <c r="E244" s="664">
        <v>24</v>
      </c>
      <c r="F244" s="226">
        <f t="shared" si="24"/>
        <v>73</v>
      </c>
      <c r="G244" s="238">
        <f t="shared" si="25"/>
        <v>24960</v>
      </c>
    </row>
    <row r="245" spans="1:7" hidden="1" x14ac:dyDescent="0.25">
      <c r="A245" s="245">
        <v>1</v>
      </c>
      <c r="B245" s="236" t="s">
        <v>107</v>
      </c>
      <c r="C245" s="228">
        <v>340</v>
      </c>
      <c r="D245" s="229">
        <v>2205</v>
      </c>
      <c r="E245" s="664">
        <v>8</v>
      </c>
      <c r="F245" s="226">
        <f t="shared" si="24"/>
        <v>52</v>
      </c>
      <c r="G245" s="238">
        <f t="shared" si="25"/>
        <v>17640</v>
      </c>
    </row>
    <row r="246" spans="1:7" hidden="1" x14ac:dyDescent="0.25">
      <c r="A246" s="245">
        <v>1</v>
      </c>
      <c r="B246" s="236"/>
      <c r="C246" s="228">
        <v>340</v>
      </c>
      <c r="D246" s="229"/>
      <c r="E246" s="664">
        <v>16.3</v>
      </c>
      <c r="F246" s="226"/>
      <c r="G246" s="238">
        <f t="shared" si="25"/>
        <v>0</v>
      </c>
    </row>
    <row r="247" spans="1:7" s="405" customFormat="1" hidden="1" x14ac:dyDescent="0.25">
      <c r="A247" s="245">
        <v>1</v>
      </c>
      <c r="B247" s="230" t="s">
        <v>5</v>
      </c>
      <c r="C247" s="231"/>
      <c r="D247" s="340">
        <f>SUM(D240:D245)</f>
        <v>5875</v>
      </c>
      <c r="E247" s="537">
        <f>G247/D247</f>
        <v>14.936510638297872</v>
      </c>
      <c r="F247" s="366">
        <f>SUM(F240:F245)</f>
        <v>258</v>
      </c>
      <c r="G247" s="278">
        <f>SUM(G240:G246)</f>
        <v>87752</v>
      </c>
    </row>
    <row r="248" spans="1:7" s="405" customFormat="1" ht="16.5" hidden="1" customHeight="1" x14ac:dyDescent="0.25">
      <c r="A248" s="245">
        <v>1</v>
      </c>
      <c r="B248" s="227" t="s">
        <v>193</v>
      </c>
      <c r="C248" s="228">
        <v>350</v>
      </c>
      <c r="D248" s="229"/>
      <c r="E248" s="237"/>
      <c r="F248" s="226"/>
      <c r="G248" s="238">
        <f>ROUND(D248*E248,0)</f>
        <v>0</v>
      </c>
    </row>
    <row r="249" spans="1:7" s="405" customFormat="1" ht="16.5" hidden="1" customHeight="1" x14ac:dyDescent="0.25">
      <c r="A249" s="245">
        <v>1</v>
      </c>
      <c r="B249" s="230" t="s">
        <v>194</v>
      </c>
      <c r="C249" s="228"/>
      <c r="D249" s="232">
        <f t="shared" ref="D249" si="26">D247+D248</f>
        <v>5875</v>
      </c>
      <c r="E249" s="537">
        <f>G249/D249</f>
        <v>14.936510638297872</v>
      </c>
      <c r="F249" s="235">
        <f t="shared" ref="F249:G249" si="27">F247+F248</f>
        <v>258</v>
      </c>
      <c r="G249" s="235">
        <f t="shared" si="27"/>
        <v>87752</v>
      </c>
    </row>
    <row r="250" spans="1:7" s="405" customFormat="1" ht="17.25" hidden="1" customHeight="1" x14ac:dyDescent="0.25">
      <c r="A250" s="245">
        <v>1</v>
      </c>
      <c r="B250" s="323" t="s">
        <v>6</v>
      </c>
      <c r="C250" s="251"/>
      <c r="D250" s="229"/>
      <c r="E250" s="308"/>
      <c r="F250" s="308"/>
      <c r="G250" s="296"/>
    </row>
    <row r="251" spans="1:7" s="405" customFormat="1" ht="18.75" hidden="1" customHeight="1" x14ac:dyDescent="0.25">
      <c r="A251" s="245">
        <v>1</v>
      </c>
      <c r="B251" s="246" t="s">
        <v>115</v>
      </c>
      <c r="C251" s="251"/>
      <c r="D251" s="229">
        <v>53996</v>
      </c>
      <c r="E251" s="308"/>
      <c r="F251" s="308"/>
      <c r="G251" s="296"/>
    </row>
    <row r="252" spans="1:7" s="405" customFormat="1" hidden="1" x14ac:dyDescent="0.25">
      <c r="A252" s="245">
        <v>1</v>
      </c>
      <c r="B252" s="256" t="s">
        <v>113</v>
      </c>
      <c r="C252" s="247"/>
      <c r="D252" s="317"/>
      <c r="E252" s="308"/>
      <c r="F252" s="308"/>
      <c r="G252" s="296"/>
    </row>
    <row r="253" spans="1:7" s="405" customFormat="1" ht="30" hidden="1" x14ac:dyDescent="0.25">
      <c r="A253" s="245">
        <v>1</v>
      </c>
      <c r="B253" s="256" t="s">
        <v>114</v>
      </c>
      <c r="C253" s="247"/>
      <c r="D253" s="317"/>
      <c r="E253" s="308"/>
      <c r="F253" s="308"/>
      <c r="G253" s="296"/>
    </row>
    <row r="254" spans="1:7" s="405" customFormat="1" ht="15.75" hidden="1" customHeight="1" x14ac:dyDescent="0.25">
      <c r="A254" s="245">
        <v>1</v>
      </c>
      <c r="B254" s="234" t="s">
        <v>148</v>
      </c>
      <c r="C254" s="247"/>
      <c r="D254" s="232">
        <f t="shared" ref="D254" si="28">D251+ROUND(D252*3.2,0)+D253</f>
        <v>53996</v>
      </c>
      <c r="E254" s="308"/>
      <c r="F254" s="308"/>
      <c r="G254" s="296"/>
    </row>
    <row r="255" spans="1:7" s="405" customFormat="1" hidden="1" x14ac:dyDescent="0.25">
      <c r="A255" s="245">
        <v>1</v>
      </c>
      <c r="B255" s="665" t="s">
        <v>116</v>
      </c>
      <c r="C255" s="247"/>
      <c r="D255" s="232"/>
      <c r="E255" s="308"/>
      <c r="F255" s="308"/>
      <c r="G255" s="296"/>
    </row>
    <row r="256" spans="1:7" s="405" customFormat="1" hidden="1" x14ac:dyDescent="0.25">
      <c r="A256" s="245">
        <v>1</v>
      </c>
      <c r="B256" s="236" t="s">
        <v>19</v>
      </c>
      <c r="C256" s="247"/>
      <c r="D256" s="229">
        <v>6000</v>
      </c>
      <c r="E256" s="308"/>
      <c r="F256" s="308"/>
      <c r="G256" s="296"/>
    </row>
    <row r="257" spans="1:7" s="405" customFormat="1" ht="30" hidden="1" x14ac:dyDescent="0.25">
      <c r="A257" s="245">
        <v>1</v>
      </c>
      <c r="B257" s="236" t="s">
        <v>160</v>
      </c>
      <c r="C257" s="247"/>
      <c r="D257" s="229">
        <v>4900</v>
      </c>
      <c r="E257" s="308"/>
      <c r="F257" s="308"/>
      <c r="G257" s="296"/>
    </row>
    <row r="258" spans="1:7" s="405" customFormat="1" hidden="1" x14ac:dyDescent="0.25">
      <c r="A258" s="245">
        <v>1</v>
      </c>
      <c r="B258" s="236" t="s">
        <v>32</v>
      </c>
      <c r="C258" s="247"/>
      <c r="D258" s="229">
        <v>2150</v>
      </c>
      <c r="E258" s="308"/>
      <c r="F258" s="308"/>
      <c r="G258" s="296"/>
    </row>
    <row r="259" spans="1:7" s="405" customFormat="1" hidden="1" x14ac:dyDescent="0.25">
      <c r="A259" s="245">
        <v>1</v>
      </c>
      <c r="B259" s="236" t="s">
        <v>117</v>
      </c>
      <c r="C259" s="247"/>
      <c r="D259" s="229">
        <v>920</v>
      </c>
      <c r="E259" s="308"/>
      <c r="F259" s="308"/>
      <c r="G259" s="296"/>
    </row>
    <row r="260" spans="1:7" s="405" customFormat="1" ht="30" hidden="1" x14ac:dyDescent="0.25">
      <c r="A260" s="245">
        <v>1</v>
      </c>
      <c r="B260" s="236" t="s">
        <v>75</v>
      </c>
      <c r="C260" s="247"/>
      <c r="D260" s="229">
        <v>4800</v>
      </c>
      <c r="E260" s="308"/>
      <c r="F260" s="308"/>
      <c r="G260" s="296"/>
    </row>
    <row r="261" spans="1:7" s="405" customFormat="1" hidden="1" x14ac:dyDescent="0.25">
      <c r="A261" s="245">
        <v>1</v>
      </c>
      <c r="B261" s="236" t="s">
        <v>17</v>
      </c>
      <c r="C261" s="247"/>
      <c r="D261" s="229">
        <v>800</v>
      </c>
      <c r="E261" s="308"/>
      <c r="F261" s="308"/>
      <c r="G261" s="296"/>
    </row>
    <row r="262" spans="1:7" s="405" customFormat="1" hidden="1" x14ac:dyDescent="0.25">
      <c r="A262" s="245">
        <v>1</v>
      </c>
      <c r="B262" s="236" t="s">
        <v>253</v>
      </c>
      <c r="C262" s="247"/>
      <c r="D262" s="229">
        <v>135</v>
      </c>
      <c r="E262" s="308"/>
      <c r="F262" s="308"/>
      <c r="G262" s="296"/>
    </row>
    <row r="263" spans="1:7" s="405" customFormat="1" hidden="1" x14ac:dyDescent="0.25">
      <c r="A263" s="245">
        <v>1</v>
      </c>
      <c r="B263" s="236" t="s">
        <v>251</v>
      </c>
      <c r="C263" s="247"/>
      <c r="D263" s="229">
        <v>3480</v>
      </c>
      <c r="E263" s="308"/>
      <c r="F263" s="308"/>
      <c r="G263" s="296"/>
    </row>
    <row r="264" spans="1:7" s="405" customFormat="1" hidden="1" x14ac:dyDescent="0.25">
      <c r="A264" s="245">
        <v>1</v>
      </c>
      <c r="B264" s="606" t="s">
        <v>252</v>
      </c>
      <c r="C264" s="247"/>
      <c r="D264" s="229">
        <v>2550</v>
      </c>
      <c r="E264" s="308"/>
      <c r="F264" s="308"/>
      <c r="G264" s="296"/>
    </row>
    <row r="265" spans="1:7" s="405" customFormat="1" hidden="1" x14ac:dyDescent="0.25">
      <c r="A265" s="245">
        <v>1</v>
      </c>
      <c r="B265" s="236" t="s">
        <v>248</v>
      </c>
      <c r="C265" s="247"/>
      <c r="D265" s="229">
        <v>1640</v>
      </c>
      <c r="E265" s="308"/>
      <c r="F265" s="308"/>
      <c r="G265" s="296"/>
    </row>
    <row r="266" spans="1:7" s="405" customFormat="1" ht="30" hidden="1" x14ac:dyDescent="0.25">
      <c r="A266" s="245">
        <v>1</v>
      </c>
      <c r="B266" s="236" t="s">
        <v>249</v>
      </c>
      <c r="C266" s="247"/>
      <c r="D266" s="229">
        <v>2400</v>
      </c>
      <c r="E266" s="308"/>
      <c r="F266" s="308"/>
      <c r="G266" s="296"/>
    </row>
    <row r="267" spans="1:7" s="405" customFormat="1" ht="30" hidden="1" x14ac:dyDescent="0.25">
      <c r="A267" s="245">
        <v>1</v>
      </c>
      <c r="B267" s="236" t="s">
        <v>250</v>
      </c>
      <c r="C267" s="247"/>
      <c r="D267" s="229">
        <v>6500</v>
      </c>
      <c r="E267" s="308"/>
      <c r="F267" s="308"/>
      <c r="G267" s="296"/>
    </row>
    <row r="268" spans="1:7" s="405" customFormat="1" ht="15.75" hidden="1" customHeight="1" x14ac:dyDescent="0.25">
      <c r="A268" s="245">
        <v>1</v>
      </c>
      <c r="B268" s="268" t="s">
        <v>7</v>
      </c>
      <c r="C268" s="247"/>
      <c r="D268" s="317"/>
      <c r="E268" s="308"/>
      <c r="F268" s="308"/>
      <c r="G268" s="296"/>
    </row>
    <row r="269" spans="1:7" s="405" customFormat="1" ht="18.75" hidden="1" customHeight="1" x14ac:dyDescent="0.25">
      <c r="A269" s="245">
        <v>1</v>
      </c>
      <c r="B269" s="270" t="s">
        <v>136</v>
      </c>
      <c r="C269" s="247"/>
      <c r="D269" s="317"/>
      <c r="E269" s="308"/>
      <c r="F269" s="309"/>
      <c r="G269" s="253"/>
    </row>
    <row r="270" spans="1:7" s="405" customFormat="1" ht="18.75" hidden="1" customHeight="1" x14ac:dyDescent="0.25">
      <c r="A270" s="245">
        <v>1</v>
      </c>
      <c r="B270" s="236" t="s">
        <v>107</v>
      </c>
      <c r="C270" s="247">
        <v>330</v>
      </c>
      <c r="D270" s="317">
        <v>264</v>
      </c>
      <c r="E270" s="272">
        <v>5</v>
      </c>
      <c r="F270" s="226">
        <f>ROUND(G270/C270,0)</f>
        <v>4</v>
      </c>
      <c r="G270" s="238">
        <f>ROUND(D270*E270,0)</f>
        <v>1320</v>
      </c>
    </row>
    <row r="271" spans="1:7" s="405" customFormat="1" ht="16.5" hidden="1" customHeight="1" x14ac:dyDescent="0.25">
      <c r="A271" s="245">
        <v>1</v>
      </c>
      <c r="B271" s="236" t="s">
        <v>71</v>
      </c>
      <c r="C271" s="247">
        <v>330</v>
      </c>
      <c r="D271" s="317">
        <v>70</v>
      </c>
      <c r="E271" s="272">
        <v>28.8</v>
      </c>
      <c r="F271" s="226">
        <f>ROUND(G271/C271,0)</f>
        <v>6</v>
      </c>
      <c r="G271" s="238">
        <f>ROUND(D271*E271,0)</f>
        <v>2016</v>
      </c>
    </row>
    <row r="272" spans="1:7" s="405" customFormat="1" ht="17.25" hidden="1" customHeight="1" x14ac:dyDescent="0.25">
      <c r="A272" s="245">
        <v>1</v>
      </c>
      <c r="B272" s="268" t="s">
        <v>9</v>
      </c>
      <c r="C272" s="311"/>
      <c r="D272" s="666">
        <f>D270+D271</f>
        <v>334</v>
      </c>
      <c r="E272" s="654">
        <f>G272/D272</f>
        <v>9.9880239520958085</v>
      </c>
      <c r="F272" s="667">
        <f t="shared" ref="F272" si="29">F270+F271</f>
        <v>10</v>
      </c>
      <c r="G272" s="667">
        <f>G270+G271</f>
        <v>3336</v>
      </c>
    </row>
    <row r="273" spans="1:8" s="405" customFormat="1" ht="16.5" hidden="1" customHeight="1" x14ac:dyDescent="0.25">
      <c r="A273" s="245">
        <v>1</v>
      </c>
      <c r="B273" s="270" t="s">
        <v>20</v>
      </c>
      <c r="C273" s="247"/>
      <c r="D273" s="317"/>
      <c r="E273" s="272"/>
      <c r="F273" s="226"/>
      <c r="G273" s="238"/>
    </row>
    <row r="274" spans="1:8" s="405" customFormat="1" ht="14.25" hidden="1" customHeight="1" x14ac:dyDescent="0.25">
      <c r="A274" s="245">
        <v>1</v>
      </c>
      <c r="B274" s="271" t="s">
        <v>100</v>
      </c>
      <c r="C274" s="247">
        <v>240</v>
      </c>
      <c r="D274" s="317">
        <v>1940</v>
      </c>
      <c r="E274" s="272">
        <v>6.8</v>
      </c>
      <c r="F274" s="226">
        <f>ROUND(G274/C274,0)</f>
        <v>55</v>
      </c>
      <c r="G274" s="238">
        <f>ROUND(D274*E274,0)</f>
        <v>13192</v>
      </c>
    </row>
    <row r="275" spans="1:8" s="405" customFormat="1" ht="18.75" hidden="1" customHeight="1" x14ac:dyDescent="0.25">
      <c r="A275" s="245">
        <v>1</v>
      </c>
      <c r="B275" s="239" t="s">
        <v>138</v>
      </c>
      <c r="C275" s="276"/>
      <c r="D275" s="668">
        <f>D274</f>
        <v>1940</v>
      </c>
      <c r="E275" s="241">
        <f t="shared" ref="E275:E276" si="30">G275/D275</f>
        <v>6.8</v>
      </c>
      <c r="F275" s="274">
        <f t="shared" ref="F275:G275" si="31">F274</f>
        <v>55</v>
      </c>
      <c r="G275" s="274">
        <f t="shared" si="31"/>
        <v>13192</v>
      </c>
    </row>
    <row r="276" spans="1:8" s="405" customFormat="1" ht="24.75" hidden="1" customHeight="1" thickBot="1" x14ac:dyDescent="0.3">
      <c r="A276" s="245">
        <v>1</v>
      </c>
      <c r="B276" s="275" t="s">
        <v>110</v>
      </c>
      <c r="C276" s="313"/>
      <c r="D276" s="340">
        <f>D272+D275</f>
        <v>2274</v>
      </c>
      <c r="E276" s="241">
        <f t="shared" si="30"/>
        <v>7.2682497801231314</v>
      </c>
      <c r="F276" s="278">
        <f>F272+F275</f>
        <v>65</v>
      </c>
      <c r="G276" s="278">
        <f>G272+G275</f>
        <v>16528</v>
      </c>
    </row>
    <row r="277" spans="1:8" s="283" customFormat="1" ht="19.5" hidden="1" customHeight="1" thickBot="1" x14ac:dyDescent="0.3">
      <c r="A277" s="245">
        <v>1</v>
      </c>
      <c r="B277" s="279" t="s">
        <v>10</v>
      </c>
      <c r="C277" s="280"/>
      <c r="D277" s="385"/>
      <c r="E277" s="386"/>
      <c r="F277" s="386"/>
      <c r="G277" s="386"/>
    </row>
    <row r="278" spans="1:8" s="248" customFormat="1" ht="45.75" customHeight="1" x14ac:dyDescent="0.25">
      <c r="A278" s="245">
        <v>1</v>
      </c>
      <c r="B278" s="223" t="s">
        <v>211</v>
      </c>
      <c r="C278" s="247"/>
      <c r="D278" s="669"/>
      <c r="E278" s="247"/>
      <c r="F278" s="247"/>
      <c r="G278" s="247"/>
    </row>
    <row r="279" spans="1:8" s="248" customFormat="1" x14ac:dyDescent="0.25">
      <c r="A279" s="245">
        <v>1</v>
      </c>
      <c r="B279" s="260" t="s">
        <v>150</v>
      </c>
      <c r="C279" s="247"/>
      <c r="D279" s="669"/>
      <c r="E279" s="247"/>
      <c r="F279" s="247"/>
      <c r="G279" s="247"/>
    </row>
    <row r="280" spans="1:8" s="248" customFormat="1" x14ac:dyDescent="0.25">
      <c r="A280" s="245">
        <v>1</v>
      </c>
      <c r="B280" s="246" t="s">
        <v>115</v>
      </c>
      <c r="C280" s="247"/>
      <c r="D280" s="229">
        <f>100883+D281/2.7</f>
        <v>101964.48148148147</v>
      </c>
      <c r="E280" s="247"/>
      <c r="F280" s="247"/>
      <c r="G280" s="247"/>
      <c r="H280" s="719">
        <f>D282+D283+D284</f>
        <v>100883</v>
      </c>
    </row>
    <row r="281" spans="1:8" s="248" customFormat="1" x14ac:dyDescent="0.25">
      <c r="A281" s="245"/>
      <c r="B281" s="246" t="s">
        <v>337</v>
      </c>
      <c r="C281" s="247"/>
      <c r="D281" s="229">
        <v>2920</v>
      </c>
      <c r="E281" s="247"/>
      <c r="F281" s="247"/>
      <c r="G281" s="247"/>
      <c r="H281" s="248">
        <f>D281/2.7</f>
        <v>1081.4814814814815</v>
      </c>
    </row>
    <row r="282" spans="1:8" s="248" customFormat="1" x14ac:dyDescent="0.25">
      <c r="A282" s="245">
        <v>1</v>
      </c>
      <c r="B282" s="254" t="s">
        <v>214</v>
      </c>
      <c r="C282" s="247"/>
      <c r="D282" s="229">
        <v>26400</v>
      </c>
      <c r="E282" s="247"/>
      <c r="F282" s="247"/>
      <c r="G282" s="247"/>
    </row>
    <row r="283" spans="1:8" s="248" customFormat="1" ht="45" x14ac:dyDescent="0.25">
      <c r="A283" s="245">
        <v>1</v>
      </c>
      <c r="B283" s="254" t="s">
        <v>229</v>
      </c>
      <c r="C283" s="247"/>
      <c r="D283" s="229">
        <v>2000</v>
      </c>
      <c r="E283" s="247"/>
      <c r="F283" s="247"/>
      <c r="G283" s="247"/>
    </row>
    <row r="284" spans="1:8" s="248" customFormat="1" x14ac:dyDescent="0.25">
      <c r="A284" s="245">
        <v>1</v>
      </c>
      <c r="B284" s="254" t="s">
        <v>232</v>
      </c>
      <c r="C284" s="247"/>
      <c r="D284" s="229">
        <v>72483</v>
      </c>
      <c r="E284" s="247"/>
      <c r="F284" s="247"/>
      <c r="G284" s="247"/>
    </row>
    <row r="285" spans="1:8" s="248" customFormat="1" x14ac:dyDescent="0.25">
      <c r="A285" s="245">
        <v>1</v>
      </c>
      <c r="B285" s="256" t="s">
        <v>113</v>
      </c>
      <c r="C285" s="247"/>
      <c r="D285" s="229">
        <f>D286+D287</f>
        <v>53918.294117647056</v>
      </c>
      <c r="E285" s="247"/>
      <c r="F285" s="247"/>
      <c r="G285" s="247"/>
    </row>
    <row r="286" spans="1:8" s="248" customFormat="1" x14ac:dyDescent="0.25">
      <c r="A286" s="245">
        <v>1</v>
      </c>
      <c r="B286" s="256" t="s">
        <v>304</v>
      </c>
      <c r="C286" s="247"/>
      <c r="D286" s="229">
        <f>46803+1600</f>
        <v>48403</v>
      </c>
      <c r="E286" s="247"/>
      <c r="F286" s="247"/>
      <c r="G286" s="247"/>
    </row>
    <row r="287" spans="1:8" s="248" customFormat="1" x14ac:dyDescent="0.25">
      <c r="A287" s="245">
        <v>1</v>
      </c>
      <c r="B287" s="256" t="s">
        <v>306</v>
      </c>
      <c r="C287" s="247"/>
      <c r="D287" s="229">
        <f>D288/8.5</f>
        <v>5515.2941176470586</v>
      </c>
      <c r="E287" s="247"/>
      <c r="F287" s="247"/>
      <c r="G287" s="247"/>
    </row>
    <row r="288" spans="1:8" s="248" customFormat="1" x14ac:dyDescent="0.25">
      <c r="A288" s="245">
        <v>1</v>
      </c>
      <c r="B288" s="249" t="s">
        <v>305</v>
      </c>
      <c r="C288" s="247"/>
      <c r="D288" s="250">
        <v>46880</v>
      </c>
      <c r="E288" s="247"/>
      <c r="F288" s="247"/>
      <c r="G288" s="247"/>
    </row>
    <row r="289" spans="1:11" s="248" customFormat="1" ht="30" x14ac:dyDescent="0.25">
      <c r="A289" s="245">
        <v>1</v>
      </c>
      <c r="B289" s="256" t="s">
        <v>114</v>
      </c>
      <c r="C289" s="247"/>
      <c r="D289" s="317"/>
      <c r="E289" s="247"/>
      <c r="F289" s="247"/>
      <c r="G289" s="247"/>
    </row>
    <row r="290" spans="1:11" s="248" customFormat="1" ht="29.25" x14ac:dyDescent="0.25">
      <c r="A290" s="245">
        <v>1</v>
      </c>
      <c r="B290" s="670" t="s">
        <v>149</v>
      </c>
      <c r="C290" s="247"/>
      <c r="D290" s="232">
        <f>D280+ROUND(D286*3.2,0)+D289+D288/3.9</f>
        <v>268874.99430199427</v>
      </c>
      <c r="E290" s="247"/>
      <c r="F290" s="247"/>
      <c r="G290" s="247"/>
    </row>
    <row r="291" spans="1:11" s="248" customFormat="1" x14ac:dyDescent="0.25">
      <c r="A291" s="245">
        <v>1</v>
      </c>
      <c r="B291" s="500" t="s">
        <v>116</v>
      </c>
      <c r="C291" s="247"/>
      <c r="D291" s="232"/>
      <c r="E291" s="247"/>
      <c r="F291" s="247"/>
      <c r="G291" s="247"/>
    </row>
    <row r="292" spans="1:11" s="248" customFormat="1" ht="30" x14ac:dyDescent="0.25">
      <c r="A292" s="245">
        <v>1</v>
      </c>
      <c r="B292" s="236" t="s">
        <v>243</v>
      </c>
      <c r="C292" s="247"/>
      <c r="D292" s="295">
        <v>132568</v>
      </c>
      <c r="E292" s="247"/>
      <c r="F292" s="247"/>
      <c r="G292" s="247"/>
      <c r="I292" s="671"/>
      <c r="J292" s="672"/>
      <c r="K292" s="672"/>
    </row>
    <row r="293" spans="1:11" s="248" customFormat="1" ht="30" x14ac:dyDescent="0.25">
      <c r="A293" s="245">
        <v>1</v>
      </c>
      <c r="B293" s="553" t="s">
        <v>244</v>
      </c>
      <c r="C293" s="247"/>
      <c r="D293" s="295">
        <v>7254</v>
      </c>
      <c r="E293" s="247"/>
      <c r="F293" s="247"/>
      <c r="G293" s="247"/>
    </row>
    <row r="294" spans="1:11" s="248" customFormat="1" x14ac:dyDescent="0.25">
      <c r="A294" s="245">
        <v>1</v>
      </c>
      <c r="B294" s="553" t="s">
        <v>254</v>
      </c>
      <c r="C294" s="247"/>
      <c r="D294" s="295">
        <v>250</v>
      </c>
      <c r="E294" s="247"/>
      <c r="F294" s="247"/>
      <c r="G294" s="247"/>
    </row>
    <row r="295" spans="1:11" s="248" customFormat="1" x14ac:dyDescent="0.25">
      <c r="A295" s="245">
        <v>1</v>
      </c>
      <c r="B295" s="553" t="s">
        <v>237</v>
      </c>
      <c r="C295" s="247"/>
      <c r="D295" s="295">
        <v>10515</v>
      </c>
      <c r="E295" s="247"/>
      <c r="F295" s="247"/>
      <c r="G295" s="247"/>
    </row>
    <row r="296" spans="1:11" s="248" customFormat="1" ht="45" x14ac:dyDescent="0.25">
      <c r="A296" s="245">
        <v>1</v>
      </c>
      <c r="B296" s="553" t="s">
        <v>255</v>
      </c>
      <c r="C296" s="247"/>
      <c r="D296" s="295">
        <v>24323</v>
      </c>
      <c r="E296" s="247"/>
      <c r="F296" s="247"/>
      <c r="G296" s="247"/>
    </row>
    <row r="297" spans="1:11" s="248" customFormat="1" x14ac:dyDescent="0.25">
      <c r="A297" s="245">
        <v>1</v>
      </c>
      <c r="B297" s="553" t="s">
        <v>55</v>
      </c>
      <c r="C297" s="247"/>
      <c r="D297" s="295">
        <v>15600</v>
      </c>
      <c r="E297" s="247"/>
      <c r="F297" s="247"/>
      <c r="G297" s="247"/>
    </row>
    <row r="298" spans="1:11" s="248" customFormat="1" x14ac:dyDescent="0.25">
      <c r="A298" s="245">
        <v>1</v>
      </c>
      <c r="B298" s="553" t="s">
        <v>19</v>
      </c>
      <c r="C298" s="247"/>
      <c r="D298" s="295">
        <v>9024</v>
      </c>
      <c r="E298" s="247"/>
      <c r="F298" s="247"/>
      <c r="G298" s="247"/>
    </row>
    <row r="299" spans="1:11" s="248" customFormat="1" ht="30" x14ac:dyDescent="0.25">
      <c r="A299" s="245">
        <v>1</v>
      </c>
      <c r="B299" s="553" t="s">
        <v>160</v>
      </c>
      <c r="C299" s="247"/>
      <c r="D299" s="295">
        <v>2054</v>
      </c>
      <c r="E299" s="247"/>
      <c r="F299" s="247"/>
      <c r="G299" s="247"/>
    </row>
    <row r="300" spans="1:11" s="248" customFormat="1" x14ac:dyDescent="0.25">
      <c r="A300" s="245">
        <v>1</v>
      </c>
      <c r="B300" s="254" t="s">
        <v>315</v>
      </c>
      <c r="C300" s="247"/>
      <c r="D300" s="295">
        <v>186388</v>
      </c>
      <c r="E300" s="247"/>
      <c r="F300" s="247"/>
      <c r="G300" s="247"/>
    </row>
    <row r="301" spans="1:11" s="248" customFormat="1" ht="30" x14ac:dyDescent="0.25">
      <c r="A301" s="245">
        <v>1</v>
      </c>
      <c r="B301" s="553" t="s">
        <v>247</v>
      </c>
      <c r="C301" s="247"/>
      <c r="D301" s="295">
        <v>455</v>
      </c>
      <c r="E301" s="247"/>
      <c r="F301" s="247"/>
      <c r="G301" s="247"/>
    </row>
    <row r="302" spans="1:11" s="248" customFormat="1" ht="30.75" customHeight="1" x14ac:dyDescent="0.25">
      <c r="A302" s="245">
        <v>1</v>
      </c>
      <c r="B302" s="553" t="s">
        <v>256</v>
      </c>
      <c r="C302" s="247"/>
      <c r="D302" s="295">
        <v>9250</v>
      </c>
      <c r="E302" s="247"/>
      <c r="F302" s="247"/>
      <c r="G302" s="247"/>
    </row>
    <row r="303" spans="1:11" s="248" customFormat="1" ht="30" x14ac:dyDescent="0.25">
      <c r="A303" s="245">
        <v>1</v>
      </c>
      <c r="B303" s="553" t="s">
        <v>142</v>
      </c>
      <c r="C303" s="247"/>
      <c r="D303" s="295">
        <v>629</v>
      </c>
      <c r="E303" s="247"/>
      <c r="F303" s="247"/>
      <c r="G303" s="247"/>
    </row>
    <row r="304" spans="1:11" s="248" customFormat="1" x14ac:dyDescent="0.25">
      <c r="A304" s="245">
        <v>1</v>
      </c>
      <c r="B304" s="553" t="s">
        <v>161</v>
      </c>
      <c r="C304" s="247"/>
      <c r="D304" s="295">
        <v>5590</v>
      </c>
      <c r="E304" s="247"/>
      <c r="F304" s="247"/>
      <c r="G304" s="247"/>
    </row>
    <row r="305" spans="1:7" s="248" customFormat="1" x14ac:dyDescent="0.25">
      <c r="A305" s="245">
        <v>1</v>
      </c>
      <c r="B305" s="553" t="s">
        <v>52</v>
      </c>
      <c r="C305" s="247"/>
      <c r="D305" s="295">
        <v>20450</v>
      </c>
      <c r="E305" s="247"/>
      <c r="F305" s="247"/>
      <c r="G305" s="247"/>
    </row>
    <row r="306" spans="1:7" s="248" customFormat="1" x14ac:dyDescent="0.25">
      <c r="A306" s="245">
        <v>1</v>
      </c>
      <c r="B306" s="553" t="s">
        <v>257</v>
      </c>
      <c r="C306" s="247"/>
      <c r="D306" s="295">
        <v>8880</v>
      </c>
      <c r="E306" s="247"/>
      <c r="F306" s="247"/>
      <c r="G306" s="247"/>
    </row>
    <row r="307" spans="1:7" s="248" customFormat="1" x14ac:dyDescent="0.25">
      <c r="A307" s="245">
        <v>1</v>
      </c>
      <c r="B307" s="553" t="s">
        <v>56</v>
      </c>
      <c r="C307" s="247"/>
      <c r="D307" s="295">
        <v>1950</v>
      </c>
      <c r="E307" s="247"/>
      <c r="F307" s="247"/>
      <c r="G307" s="247"/>
    </row>
    <row r="308" spans="1:7" s="248" customFormat="1" x14ac:dyDescent="0.25">
      <c r="A308" s="245">
        <v>1</v>
      </c>
      <c r="B308" s="553" t="s">
        <v>54</v>
      </c>
      <c r="C308" s="247"/>
      <c r="D308" s="295">
        <v>977</v>
      </c>
      <c r="E308" s="247"/>
      <c r="F308" s="247"/>
      <c r="G308" s="247"/>
    </row>
    <row r="309" spans="1:7" s="248" customFormat="1" x14ac:dyDescent="0.25">
      <c r="A309" s="245">
        <v>1</v>
      </c>
      <c r="B309" s="553" t="s">
        <v>18</v>
      </c>
      <c r="C309" s="247"/>
      <c r="D309" s="295">
        <v>5200</v>
      </c>
      <c r="E309" s="247"/>
      <c r="F309" s="247"/>
      <c r="G309" s="247"/>
    </row>
    <row r="310" spans="1:7" s="248" customFormat="1" x14ac:dyDescent="0.25">
      <c r="A310" s="245">
        <v>1</v>
      </c>
      <c r="B310" s="553" t="s">
        <v>158</v>
      </c>
      <c r="C310" s="247"/>
      <c r="D310" s="295">
        <v>36807</v>
      </c>
      <c r="E310" s="247"/>
      <c r="F310" s="247"/>
      <c r="G310" s="247"/>
    </row>
    <row r="311" spans="1:7" s="248" customFormat="1" x14ac:dyDescent="0.25">
      <c r="A311" s="245">
        <v>1</v>
      </c>
      <c r="B311" s="553" t="s">
        <v>258</v>
      </c>
      <c r="C311" s="247"/>
      <c r="D311" s="295">
        <v>204</v>
      </c>
      <c r="E311" s="247"/>
      <c r="F311" s="247"/>
      <c r="G311" s="247"/>
    </row>
    <row r="312" spans="1:7" s="248" customFormat="1" x14ac:dyDescent="0.25">
      <c r="A312" s="245">
        <v>1</v>
      </c>
      <c r="B312" s="553" t="s">
        <v>33</v>
      </c>
      <c r="C312" s="247"/>
      <c r="D312" s="295">
        <v>15794</v>
      </c>
      <c r="E312" s="247"/>
      <c r="F312" s="247"/>
      <c r="G312" s="247"/>
    </row>
    <row r="313" spans="1:7" s="248" customFormat="1" x14ac:dyDescent="0.25">
      <c r="A313" s="245">
        <v>1</v>
      </c>
      <c r="B313" s="553" t="s">
        <v>16</v>
      </c>
      <c r="C313" s="247"/>
      <c r="D313" s="295">
        <v>1140</v>
      </c>
      <c r="E313" s="247"/>
      <c r="F313" s="247"/>
      <c r="G313" s="247"/>
    </row>
    <row r="314" spans="1:7" s="248" customFormat="1" x14ac:dyDescent="0.25">
      <c r="A314" s="245">
        <v>1</v>
      </c>
      <c r="B314" s="553" t="s">
        <v>29</v>
      </c>
      <c r="C314" s="247"/>
      <c r="D314" s="295">
        <v>10400</v>
      </c>
      <c r="E314" s="247"/>
      <c r="F314" s="247"/>
      <c r="G314" s="247"/>
    </row>
    <row r="315" spans="1:7" s="248" customFormat="1" x14ac:dyDescent="0.25">
      <c r="A315" s="245">
        <v>1</v>
      </c>
      <c r="B315" s="553" t="s">
        <v>53</v>
      </c>
      <c r="C315" s="247"/>
      <c r="D315" s="295">
        <v>11040</v>
      </c>
      <c r="E315" s="247"/>
      <c r="F315" s="247"/>
      <c r="G315" s="247"/>
    </row>
    <row r="316" spans="1:7" s="248" customFormat="1" x14ac:dyDescent="0.25">
      <c r="A316" s="245">
        <v>1</v>
      </c>
      <c r="B316" s="553" t="s">
        <v>259</v>
      </c>
      <c r="C316" s="247"/>
      <c r="D316" s="295">
        <v>1150</v>
      </c>
      <c r="E316" s="247"/>
      <c r="F316" s="247"/>
      <c r="G316" s="247"/>
    </row>
    <row r="317" spans="1:7" s="248" customFormat="1" x14ac:dyDescent="0.25">
      <c r="A317" s="245">
        <v>1</v>
      </c>
      <c r="B317" s="553" t="s">
        <v>241</v>
      </c>
      <c r="C317" s="247"/>
      <c r="D317" s="295">
        <v>790</v>
      </c>
      <c r="E317" s="247"/>
      <c r="F317" s="247"/>
      <c r="G317" s="247"/>
    </row>
    <row r="318" spans="1:7" s="248" customFormat="1" x14ac:dyDescent="0.25">
      <c r="A318" s="245">
        <v>1</v>
      </c>
      <c r="B318" s="553" t="s">
        <v>159</v>
      </c>
      <c r="C318" s="247"/>
      <c r="D318" s="295">
        <v>975</v>
      </c>
      <c r="E318" s="247"/>
      <c r="F318" s="247"/>
      <c r="G318" s="247"/>
    </row>
    <row r="319" spans="1:7" s="248" customFormat="1" x14ac:dyDescent="0.25">
      <c r="A319" s="245">
        <v>1</v>
      </c>
      <c r="B319" s="553" t="s">
        <v>238</v>
      </c>
      <c r="C319" s="247"/>
      <c r="D319" s="295">
        <v>13240</v>
      </c>
      <c r="E319" s="247"/>
      <c r="F319" s="247"/>
      <c r="G319" s="247"/>
    </row>
    <row r="320" spans="1:7" s="248" customFormat="1" x14ac:dyDescent="0.25">
      <c r="A320" s="245">
        <v>1</v>
      </c>
      <c r="B320" s="268" t="s">
        <v>7</v>
      </c>
      <c r="C320" s="247"/>
      <c r="D320" s="269"/>
      <c r="E320" s="247"/>
      <c r="F320" s="247"/>
      <c r="G320" s="247"/>
    </row>
    <row r="321" spans="1:7" s="248" customFormat="1" x14ac:dyDescent="0.25">
      <c r="A321" s="245">
        <v>1</v>
      </c>
      <c r="B321" s="270" t="s">
        <v>20</v>
      </c>
      <c r="C321" s="247"/>
      <c r="D321" s="269"/>
      <c r="E321" s="247"/>
      <c r="F321" s="247"/>
      <c r="G321" s="247"/>
    </row>
    <row r="322" spans="1:7" s="248" customFormat="1" x14ac:dyDescent="0.25">
      <c r="A322" s="245">
        <v>1</v>
      </c>
      <c r="B322" s="271" t="s">
        <v>37</v>
      </c>
      <c r="C322" s="247">
        <v>240</v>
      </c>
      <c r="D322" s="269">
        <v>950</v>
      </c>
      <c r="E322" s="673">
        <v>10</v>
      </c>
      <c r="F322" s="226">
        <f>ROUND(G322/C322,0)</f>
        <v>40</v>
      </c>
      <c r="G322" s="238">
        <f>ROUND(D322*E322,0)</f>
        <v>9500</v>
      </c>
    </row>
    <row r="323" spans="1:7" s="248" customFormat="1" x14ac:dyDescent="0.25">
      <c r="A323" s="245">
        <v>1</v>
      </c>
      <c r="B323" s="271" t="s">
        <v>11</v>
      </c>
      <c r="C323" s="247">
        <v>240</v>
      </c>
      <c r="D323" s="269">
        <v>1450</v>
      </c>
      <c r="E323" s="674">
        <v>5</v>
      </c>
      <c r="F323" s="226">
        <f>ROUND(G323/C323,0)</f>
        <v>30</v>
      </c>
      <c r="G323" s="238">
        <f>ROUND(D323*E323,0)</f>
        <v>7250</v>
      </c>
    </row>
    <row r="324" spans="1:7" s="248" customFormat="1" ht="15.75" x14ac:dyDescent="0.25">
      <c r="A324" s="245">
        <v>1</v>
      </c>
      <c r="B324" s="239" t="s">
        <v>138</v>
      </c>
      <c r="C324" s="247"/>
      <c r="D324" s="273">
        <f>D322+D323</f>
        <v>2400</v>
      </c>
      <c r="E324" s="241">
        <f t="shared" ref="E324:E325" si="32">G324/D324</f>
        <v>6.979166666666667</v>
      </c>
      <c r="F324" s="274">
        <f>F322+F323</f>
        <v>70</v>
      </c>
      <c r="G324" s="274">
        <f>G322+G323</f>
        <v>16750</v>
      </c>
    </row>
    <row r="325" spans="1:7" s="248" customFormat="1" ht="30" thickBot="1" x14ac:dyDescent="0.3">
      <c r="A325" s="245">
        <v>1</v>
      </c>
      <c r="B325" s="275" t="s">
        <v>110</v>
      </c>
      <c r="C325" s="276"/>
      <c r="D325" s="277">
        <f>D320+D324</f>
        <v>2400</v>
      </c>
      <c r="E325" s="241">
        <f t="shared" si="32"/>
        <v>6.979166666666667</v>
      </c>
      <c r="F325" s="278">
        <f>F320+F324</f>
        <v>70</v>
      </c>
      <c r="G325" s="278">
        <f>G320+G324</f>
        <v>16750</v>
      </c>
    </row>
    <row r="326" spans="1:7" s="248" customFormat="1" ht="15.75" thickBot="1" x14ac:dyDescent="0.3">
      <c r="A326" s="245">
        <v>1</v>
      </c>
      <c r="B326" s="279" t="s">
        <v>10</v>
      </c>
      <c r="C326" s="675"/>
      <c r="D326" s="676"/>
      <c r="E326" s="675"/>
      <c r="F326" s="675"/>
      <c r="G326" s="675"/>
    </row>
    <row r="327" spans="1:7" s="248" customFormat="1" ht="48" hidden="1" customHeight="1" x14ac:dyDescent="0.25">
      <c r="A327" s="245">
        <v>1</v>
      </c>
      <c r="B327" s="223" t="s">
        <v>81</v>
      </c>
      <c r="C327" s="257"/>
      <c r="D327" s="258"/>
      <c r="E327" s="259"/>
      <c r="F327" s="259"/>
      <c r="G327" s="259"/>
    </row>
    <row r="328" spans="1:7" s="248" customFormat="1" hidden="1" x14ac:dyDescent="0.25">
      <c r="A328" s="245">
        <v>1</v>
      </c>
      <c r="B328" s="260" t="s">
        <v>180</v>
      </c>
      <c r="C328" s="261"/>
      <c r="D328" s="252"/>
      <c r="E328" s="253"/>
      <c r="F328" s="253"/>
      <c r="G328" s="253"/>
    </row>
    <row r="329" spans="1:7" s="248" customFormat="1" hidden="1" x14ac:dyDescent="0.25">
      <c r="A329" s="245">
        <v>1</v>
      </c>
      <c r="B329" s="246" t="s">
        <v>115</v>
      </c>
      <c r="C329" s="251"/>
      <c r="D329" s="252">
        <f>D331+D332+D330/2.7</f>
        <v>102652.96296296296</v>
      </c>
      <c r="E329" s="253"/>
      <c r="F329" s="253"/>
      <c r="G329" s="253"/>
    </row>
    <row r="330" spans="1:7" s="248" customFormat="1" hidden="1" x14ac:dyDescent="0.25">
      <c r="A330" s="245"/>
      <c r="B330" s="246" t="s">
        <v>337</v>
      </c>
      <c r="C330" s="251"/>
      <c r="D330" s="252">
        <v>1763</v>
      </c>
      <c r="E330" s="253"/>
      <c r="F330" s="253"/>
      <c r="G330" s="253"/>
    </row>
    <row r="331" spans="1:7" s="248" customFormat="1" hidden="1" x14ac:dyDescent="0.25">
      <c r="A331" s="245">
        <v>1</v>
      </c>
      <c r="B331" s="254" t="s">
        <v>214</v>
      </c>
      <c r="C331" s="251"/>
      <c r="D331" s="255">
        <v>14000</v>
      </c>
      <c r="E331" s="253"/>
      <c r="F331" s="253"/>
      <c r="G331" s="253"/>
    </row>
    <row r="332" spans="1:7" s="248" customFormat="1" hidden="1" x14ac:dyDescent="0.25">
      <c r="A332" s="245">
        <v>1</v>
      </c>
      <c r="B332" s="254" t="s">
        <v>232</v>
      </c>
      <c r="C332" s="251"/>
      <c r="D332" s="255">
        <v>88000</v>
      </c>
      <c r="E332" s="253"/>
      <c r="F332" s="253"/>
      <c r="G332" s="253"/>
    </row>
    <row r="333" spans="1:7" s="248" customFormat="1" hidden="1" x14ac:dyDescent="0.25">
      <c r="A333" s="245">
        <v>1</v>
      </c>
      <c r="B333" s="256" t="s">
        <v>113</v>
      </c>
      <c r="C333" s="251"/>
      <c r="D333" s="252">
        <f>D334+D335</f>
        <v>11489.941176470587</v>
      </c>
      <c r="E333" s="253"/>
      <c r="F333" s="253"/>
      <c r="G333" s="253"/>
    </row>
    <row r="334" spans="1:7" s="248" customFormat="1" hidden="1" x14ac:dyDescent="0.25">
      <c r="A334" s="245">
        <v>1</v>
      </c>
      <c r="B334" s="256" t="s">
        <v>304</v>
      </c>
      <c r="C334" s="251"/>
      <c r="D334" s="252">
        <v>9815</v>
      </c>
      <c r="E334" s="253"/>
      <c r="F334" s="253"/>
      <c r="G334" s="253"/>
    </row>
    <row r="335" spans="1:7" s="248" customFormat="1" hidden="1" x14ac:dyDescent="0.25">
      <c r="A335" s="245">
        <v>1</v>
      </c>
      <c r="B335" s="256" t="s">
        <v>306</v>
      </c>
      <c r="C335" s="251"/>
      <c r="D335" s="252">
        <f>D336/8.5</f>
        <v>1674.9411764705883</v>
      </c>
      <c r="E335" s="253"/>
      <c r="F335" s="253"/>
      <c r="G335" s="253"/>
    </row>
    <row r="336" spans="1:7" s="248" customFormat="1" hidden="1" x14ac:dyDescent="0.25">
      <c r="A336" s="245">
        <v>1</v>
      </c>
      <c r="B336" s="249" t="s">
        <v>305</v>
      </c>
      <c r="C336" s="251"/>
      <c r="D336" s="255">
        <v>14237</v>
      </c>
      <c r="E336" s="253"/>
      <c r="F336" s="253"/>
      <c r="G336" s="253"/>
    </row>
    <row r="337" spans="1:7" s="248" customFormat="1" ht="30" hidden="1" x14ac:dyDescent="0.25">
      <c r="A337" s="245">
        <v>1</v>
      </c>
      <c r="B337" s="256" t="s">
        <v>114</v>
      </c>
      <c r="C337" s="251"/>
      <c r="D337" s="252"/>
      <c r="E337" s="253"/>
      <c r="F337" s="253"/>
      <c r="G337" s="253"/>
    </row>
    <row r="338" spans="1:7" s="248" customFormat="1" ht="18" hidden="1" customHeight="1" x14ac:dyDescent="0.25">
      <c r="A338" s="245">
        <v>1</v>
      </c>
      <c r="B338" s="262" t="s">
        <v>148</v>
      </c>
      <c r="C338" s="251"/>
      <c r="D338" s="263">
        <f>D329+ROUND(D334*3.2,0)+D336/3.9</f>
        <v>137711.47578347579</v>
      </c>
      <c r="E338" s="253"/>
      <c r="F338" s="253"/>
      <c r="G338" s="253"/>
    </row>
    <row r="339" spans="1:7" s="248" customFormat="1" ht="18" hidden="1" customHeight="1" x14ac:dyDescent="0.25">
      <c r="A339" s="245">
        <v>1</v>
      </c>
      <c r="B339" s="264" t="s">
        <v>116</v>
      </c>
      <c r="C339" s="265"/>
      <c r="D339" s="266"/>
      <c r="E339" s="267"/>
      <c r="F339" s="267"/>
      <c r="G339" s="267"/>
    </row>
    <row r="340" spans="1:7" s="248" customFormat="1" hidden="1" x14ac:dyDescent="0.25">
      <c r="A340" s="245">
        <v>1</v>
      </c>
      <c r="B340" s="268" t="s">
        <v>7</v>
      </c>
      <c r="C340" s="247"/>
      <c r="D340" s="269"/>
      <c r="E340" s="247"/>
      <c r="F340" s="247"/>
      <c r="G340" s="247"/>
    </row>
    <row r="341" spans="1:7" s="248" customFormat="1" hidden="1" x14ac:dyDescent="0.25">
      <c r="A341" s="245">
        <v>1</v>
      </c>
      <c r="B341" s="270" t="s">
        <v>20</v>
      </c>
      <c r="C341" s="247"/>
      <c r="D341" s="269"/>
      <c r="E341" s="247"/>
      <c r="F341" s="247"/>
      <c r="G341" s="247"/>
    </row>
    <row r="342" spans="1:7" s="248" customFormat="1" hidden="1" x14ac:dyDescent="0.25">
      <c r="A342" s="245">
        <v>1</v>
      </c>
      <c r="B342" s="271" t="s">
        <v>134</v>
      </c>
      <c r="C342" s="247">
        <v>240</v>
      </c>
      <c r="D342" s="269">
        <f>2000+246</f>
        <v>2246</v>
      </c>
      <c r="E342" s="272">
        <v>10</v>
      </c>
      <c r="F342" s="226">
        <f>ROUND(G342/C342,0)</f>
        <v>94</v>
      </c>
      <c r="G342" s="238">
        <f>ROUND(D342*E342,0)</f>
        <v>22460</v>
      </c>
    </row>
    <row r="343" spans="1:7" s="248" customFormat="1" hidden="1" x14ac:dyDescent="0.25">
      <c r="A343" s="245">
        <v>1</v>
      </c>
      <c r="B343" s="239" t="s">
        <v>138</v>
      </c>
      <c r="C343" s="247"/>
      <c r="D343" s="273">
        <f>D342</f>
        <v>2246</v>
      </c>
      <c r="E343" s="274">
        <f t="shared" ref="E343:G343" si="33">E342</f>
        <v>10</v>
      </c>
      <c r="F343" s="274">
        <f t="shared" si="33"/>
        <v>94</v>
      </c>
      <c r="G343" s="274">
        <f t="shared" si="33"/>
        <v>22460</v>
      </c>
    </row>
    <row r="344" spans="1:7" s="248" customFormat="1" ht="13.5" hidden="1" customHeight="1" thickBot="1" x14ac:dyDescent="0.3">
      <c r="A344" s="245">
        <v>1</v>
      </c>
      <c r="B344" s="275" t="s">
        <v>110</v>
      </c>
      <c r="C344" s="276"/>
      <c r="D344" s="277">
        <f>D343</f>
        <v>2246</v>
      </c>
      <c r="E344" s="241">
        <f t="shared" ref="E344" si="34">G344/D344</f>
        <v>10</v>
      </c>
      <c r="F344" s="278">
        <f t="shared" ref="F344:G344" si="35">F343</f>
        <v>94</v>
      </c>
      <c r="G344" s="278">
        <f t="shared" si="35"/>
        <v>22460</v>
      </c>
    </row>
    <row r="345" spans="1:7" s="283" customFormat="1" ht="15.75" hidden="1" customHeight="1" thickBot="1" x14ac:dyDescent="0.3">
      <c r="A345" s="245">
        <v>1</v>
      </c>
      <c r="B345" s="279" t="s">
        <v>10</v>
      </c>
      <c r="C345" s="280"/>
      <c r="D345" s="281"/>
      <c r="E345" s="282"/>
      <c r="F345" s="282"/>
      <c r="G345" s="282"/>
    </row>
    <row r="346" spans="1:7" s="248" customFormat="1" ht="15.75" hidden="1" customHeight="1" thickBot="1" x14ac:dyDescent="0.3">
      <c r="A346" s="245">
        <v>1</v>
      </c>
      <c r="B346" s="284"/>
      <c r="C346" s="285"/>
      <c r="D346" s="286"/>
      <c r="E346" s="287"/>
      <c r="F346" s="287"/>
      <c r="G346" s="287"/>
    </row>
    <row r="347" spans="1:7" s="248" customFormat="1" ht="24.75" hidden="1" customHeight="1" x14ac:dyDescent="0.25">
      <c r="A347" s="245">
        <v>1</v>
      </c>
      <c r="B347" s="288" t="s">
        <v>76</v>
      </c>
      <c r="C347" s="257"/>
      <c r="D347" s="258"/>
      <c r="E347" s="259"/>
      <c r="F347" s="259"/>
      <c r="G347" s="259"/>
    </row>
    <row r="348" spans="1:7" s="248" customFormat="1" ht="18.75" hidden="1" customHeight="1" x14ac:dyDescent="0.25">
      <c r="A348" s="245">
        <v>1</v>
      </c>
      <c r="B348" s="260" t="s">
        <v>180</v>
      </c>
      <c r="C348" s="261"/>
      <c r="D348" s="252"/>
      <c r="E348" s="253"/>
      <c r="F348" s="253"/>
      <c r="G348" s="253"/>
    </row>
    <row r="349" spans="1:7" s="248" customFormat="1" hidden="1" x14ac:dyDescent="0.25">
      <c r="A349" s="245">
        <v>1</v>
      </c>
      <c r="B349" s="246" t="s">
        <v>115</v>
      </c>
      <c r="C349" s="251"/>
      <c r="D349" s="252">
        <f>D350/2.7</f>
        <v>7838.5185185185182</v>
      </c>
      <c r="E349" s="253"/>
      <c r="F349" s="253"/>
      <c r="G349" s="253"/>
    </row>
    <row r="350" spans="1:7" s="248" customFormat="1" hidden="1" x14ac:dyDescent="0.25">
      <c r="A350" s="245"/>
      <c r="B350" s="246" t="s">
        <v>337</v>
      </c>
      <c r="C350" s="251"/>
      <c r="D350" s="252">
        <v>21164</v>
      </c>
      <c r="E350" s="253"/>
      <c r="F350" s="253"/>
      <c r="G350" s="253"/>
    </row>
    <row r="351" spans="1:7" s="248" customFormat="1" hidden="1" x14ac:dyDescent="0.25">
      <c r="A351" s="245">
        <v>1</v>
      </c>
      <c r="B351" s="256" t="s">
        <v>113</v>
      </c>
      <c r="C351" s="251"/>
      <c r="D351" s="252">
        <f>(D352+D353)/8.5</f>
        <v>31362.823529411766</v>
      </c>
      <c r="E351" s="253"/>
      <c r="F351" s="253"/>
      <c r="G351" s="253"/>
    </row>
    <row r="352" spans="1:7" s="248" customFormat="1" hidden="1" x14ac:dyDescent="0.25">
      <c r="A352" s="245">
        <v>1</v>
      </c>
      <c r="B352" s="289" t="s">
        <v>308</v>
      </c>
      <c r="C352" s="251"/>
      <c r="D352" s="252">
        <v>266334</v>
      </c>
      <c r="E352" s="253"/>
      <c r="F352" s="253"/>
      <c r="G352" s="253"/>
    </row>
    <row r="353" spans="1:7" s="248" customFormat="1" hidden="1" x14ac:dyDescent="0.25">
      <c r="A353" s="245">
        <v>1</v>
      </c>
      <c r="B353" s="289" t="s">
        <v>309</v>
      </c>
      <c r="C353" s="251"/>
      <c r="D353" s="252">
        <v>250</v>
      </c>
      <c r="E353" s="253"/>
      <c r="F353" s="253"/>
      <c r="G353" s="253"/>
    </row>
    <row r="354" spans="1:7" s="248" customFormat="1" ht="30" hidden="1" x14ac:dyDescent="0.25">
      <c r="A354" s="245">
        <v>1</v>
      </c>
      <c r="B354" s="256" t="s">
        <v>114</v>
      </c>
      <c r="C354" s="251"/>
      <c r="D354" s="252"/>
      <c r="E354" s="253"/>
      <c r="F354" s="253"/>
      <c r="G354" s="253"/>
    </row>
    <row r="355" spans="1:7" s="248" customFormat="1" ht="18" hidden="1" customHeight="1" x14ac:dyDescent="0.25">
      <c r="A355" s="245">
        <v>1</v>
      </c>
      <c r="B355" s="262" t="s">
        <v>148</v>
      </c>
      <c r="C355" s="251"/>
      <c r="D355" s="263">
        <f>D349+ROUND((D352+D353)/3.9,0)+D354</f>
        <v>76193.518518518511</v>
      </c>
      <c r="E355" s="253"/>
      <c r="F355" s="253"/>
      <c r="G355" s="253"/>
    </row>
    <row r="356" spans="1:7" s="283" customFormat="1" ht="15.75" hidden="1" thickBot="1" x14ac:dyDescent="0.3">
      <c r="A356" s="245">
        <v>1</v>
      </c>
      <c r="B356" s="290" t="s">
        <v>10</v>
      </c>
      <c r="C356" s="291"/>
      <c r="D356" s="292"/>
      <c r="E356" s="293"/>
      <c r="F356" s="293"/>
      <c r="G356" s="293"/>
    </row>
    <row r="357" spans="1:7" s="248" customFormat="1" ht="36.75" hidden="1" customHeight="1" x14ac:dyDescent="0.25">
      <c r="A357" s="245">
        <v>1</v>
      </c>
      <c r="B357" s="294" t="s">
        <v>146</v>
      </c>
      <c r="C357" s="231"/>
      <c r="D357" s="295"/>
      <c r="E357" s="296"/>
      <c r="F357" s="296"/>
      <c r="G357" s="296"/>
    </row>
    <row r="358" spans="1:7" s="248" customFormat="1" hidden="1" x14ac:dyDescent="0.25">
      <c r="A358" s="245">
        <v>1</v>
      </c>
      <c r="B358" s="260" t="s">
        <v>6</v>
      </c>
      <c r="C358" s="261"/>
      <c r="D358" s="252"/>
      <c r="E358" s="296"/>
      <c r="F358" s="296"/>
      <c r="G358" s="296"/>
    </row>
    <row r="359" spans="1:7" s="248" customFormat="1" ht="19.5" hidden="1" customHeight="1" x14ac:dyDescent="0.25">
      <c r="A359" s="245">
        <v>1</v>
      </c>
      <c r="B359" s="246" t="s">
        <v>115</v>
      </c>
      <c r="C359" s="251"/>
      <c r="D359" s="252">
        <f>D360/2.7</f>
        <v>2537.7777777777778</v>
      </c>
      <c r="E359" s="253"/>
      <c r="F359" s="253"/>
      <c r="G359" s="253"/>
    </row>
    <row r="360" spans="1:7" s="248" customFormat="1" ht="19.5" hidden="1" customHeight="1" x14ac:dyDescent="0.25">
      <c r="A360" s="245"/>
      <c r="B360" s="246" t="s">
        <v>337</v>
      </c>
      <c r="C360" s="251"/>
      <c r="D360" s="252">
        <v>6852</v>
      </c>
      <c r="E360" s="253"/>
      <c r="F360" s="253"/>
      <c r="G360" s="253"/>
    </row>
    <row r="361" spans="1:7" s="248" customFormat="1" hidden="1" x14ac:dyDescent="0.25">
      <c r="A361" s="245">
        <v>1</v>
      </c>
      <c r="B361" s="256" t="s">
        <v>113</v>
      </c>
      <c r="C361" s="251"/>
      <c r="D361" s="252">
        <f>D362/8.5</f>
        <v>38483.294117647056</v>
      </c>
      <c r="E361" s="253"/>
      <c r="F361" s="253"/>
      <c r="G361" s="253"/>
    </row>
    <row r="362" spans="1:7" s="248" customFormat="1" hidden="1" x14ac:dyDescent="0.25">
      <c r="A362" s="245">
        <v>1</v>
      </c>
      <c r="B362" s="289" t="s">
        <v>147</v>
      </c>
      <c r="C362" s="251"/>
      <c r="D362" s="252">
        <v>327108</v>
      </c>
      <c r="E362" s="253"/>
      <c r="F362" s="253"/>
      <c r="G362" s="253"/>
    </row>
    <row r="363" spans="1:7" s="248" customFormat="1" ht="30" hidden="1" x14ac:dyDescent="0.25">
      <c r="A363" s="245">
        <v>1</v>
      </c>
      <c r="B363" s="256" t="s">
        <v>114</v>
      </c>
      <c r="C363" s="251"/>
      <c r="D363" s="252"/>
      <c r="E363" s="253"/>
      <c r="F363" s="253"/>
      <c r="G363" s="253"/>
    </row>
    <row r="364" spans="1:7" s="248" customFormat="1" ht="18.75" hidden="1" customHeight="1" thickBot="1" x14ac:dyDescent="0.3">
      <c r="A364" s="245">
        <v>1</v>
      </c>
      <c r="B364" s="262" t="s">
        <v>148</v>
      </c>
      <c r="C364" s="251"/>
      <c r="D364" s="263">
        <f>D359+ROUND(D362/3.9,0)+D363</f>
        <v>86411.777777777781</v>
      </c>
      <c r="E364" s="253"/>
      <c r="F364" s="253"/>
      <c r="G364" s="253"/>
    </row>
    <row r="365" spans="1:7" s="283" customFormat="1" ht="15.75" hidden="1" thickBot="1" x14ac:dyDescent="0.3">
      <c r="A365" s="245">
        <v>1</v>
      </c>
      <c r="B365" s="279" t="s">
        <v>10</v>
      </c>
      <c r="C365" s="280"/>
      <c r="D365" s="281"/>
      <c r="E365" s="282"/>
      <c r="F365" s="282"/>
      <c r="G365" s="282"/>
    </row>
    <row r="366" spans="1:7" s="248" customFormat="1" ht="14.25" hidden="1" customHeight="1" x14ac:dyDescent="0.25">
      <c r="A366" s="245">
        <v>1</v>
      </c>
      <c r="B366" s="297"/>
      <c r="C366" s="298"/>
      <c r="D366" s="295"/>
      <c r="E366" s="296"/>
      <c r="F366" s="296"/>
      <c r="G366" s="296"/>
    </row>
    <row r="367" spans="1:7" ht="47.25" hidden="1" x14ac:dyDescent="0.25">
      <c r="A367" s="245">
        <v>1</v>
      </c>
      <c r="B367" s="299" t="s">
        <v>176</v>
      </c>
      <c r="C367" s="228"/>
      <c r="D367" s="295"/>
      <c r="E367" s="296"/>
      <c r="F367" s="296"/>
      <c r="G367" s="296"/>
    </row>
    <row r="368" spans="1:7" ht="24.75" hidden="1" customHeight="1" x14ac:dyDescent="0.25">
      <c r="A368" s="245">
        <v>1</v>
      </c>
      <c r="B368" s="300" t="s">
        <v>4</v>
      </c>
      <c r="C368" s="228"/>
      <c r="D368" s="295"/>
      <c r="E368" s="296"/>
      <c r="F368" s="296"/>
      <c r="G368" s="296"/>
    </row>
    <row r="369" spans="1:7" ht="21" hidden="1" customHeight="1" x14ac:dyDescent="0.25">
      <c r="A369" s="245">
        <v>1</v>
      </c>
      <c r="B369" s="236" t="s">
        <v>45</v>
      </c>
      <c r="C369" s="228">
        <v>330</v>
      </c>
      <c r="D369" s="295">
        <v>6957</v>
      </c>
      <c r="E369" s="301">
        <v>3</v>
      </c>
      <c r="F369" s="226">
        <f>ROUND(G369/C369,0)</f>
        <v>63</v>
      </c>
      <c r="G369" s="296">
        <f>ROUND(D369*E369,0)</f>
        <v>20871</v>
      </c>
    </row>
    <row r="370" spans="1:7" ht="18.75" hidden="1" customHeight="1" x14ac:dyDescent="0.25">
      <c r="A370" s="245">
        <v>1</v>
      </c>
      <c r="B370" s="302" t="s">
        <v>5</v>
      </c>
      <c r="C370" s="303"/>
      <c r="D370" s="277">
        <f>D369</f>
        <v>6957</v>
      </c>
      <c r="E370" s="241">
        <f>G370/D370</f>
        <v>3</v>
      </c>
      <c r="F370" s="278">
        <f>F369</f>
        <v>63</v>
      </c>
      <c r="G370" s="278">
        <f>G369</f>
        <v>20871</v>
      </c>
    </row>
    <row r="371" spans="1:7" hidden="1" x14ac:dyDescent="0.25">
      <c r="A371" s="245">
        <v>1</v>
      </c>
      <c r="B371" s="260" t="s">
        <v>180</v>
      </c>
      <c r="C371" s="261"/>
      <c r="D371" s="252"/>
      <c r="E371" s="233"/>
      <c r="F371" s="278"/>
      <c r="G371" s="278"/>
    </row>
    <row r="372" spans="1:7" hidden="1" x14ac:dyDescent="0.25">
      <c r="A372" s="245">
        <v>1</v>
      </c>
      <c r="B372" s="246" t="s">
        <v>115</v>
      </c>
      <c r="C372" s="251"/>
      <c r="D372" s="252">
        <v>1446</v>
      </c>
      <c r="E372" s="233"/>
      <c r="F372" s="278"/>
      <c r="G372" s="278"/>
    </row>
    <row r="373" spans="1:7" hidden="1" x14ac:dyDescent="0.25">
      <c r="A373" s="245">
        <v>1</v>
      </c>
      <c r="B373" s="254" t="s">
        <v>232</v>
      </c>
      <c r="C373" s="251"/>
      <c r="D373" s="252">
        <v>1446</v>
      </c>
      <c r="E373" s="233"/>
      <c r="F373" s="278"/>
      <c r="G373" s="278"/>
    </row>
    <row r="374" spans="1:7" hidden="1" x14ac:dyDescent="0.25">
      <c r="A374" s="245">
        <v>1</v>
      </c>
      <c r="B374" s="256" t="s">
        <v>113</v>
      </c>
      <c r="C374" s="251"/>
      <c r="D374" s="252"/>
      <c r="E374" s="233"/>
      <c r="F374" s="278"/>
      <c r="G374" s="278"/>
    </row>
    <row r="375" spans="1:7" ht="30" hidden="1" x14ac:dyDescent="0.25">
      <c r="A375" s="245">
        <v>1</v>
      </c>
      <c r="B375" s="256" t="s">
        <v>114</v>
      </c>
      <c r="C375" s="251"/>
      <c r="D375" s="252"/>
      <c r="E375" s="233"/>
      <c r="F375" s="278"/>
      <c r="G375" s="278"/>
    </row>
    <row r="376" spans="1:7" ht="18" hidden="1" customHeight="1" x14ac:dyDescent="0.25">
      <c r="A376" s="245">
        <v>1</v>
      </c>
      <c r="B376" s="262" t="s">
        <v>148</v>
      </c>
      <c r="C376" s="251"/>
      <c r="D376" s="263">
        <f>D372+ROUND(D374*3.2,0)+D375</f>
        <v>1446</v>
      </c>
      <c r="E376" s="233"/>
      <c r="F376" s="278"/>
      <c r="G376" s="278"/>
    </row>
    <row r="377" spans="1:7" hidden="1" x14ac:dyDescent="0.25">
      <c r="A377" s="245">
        <v>1</v>
      </c>
      <c r="B377" s="264" t="s">
        <v>116</v>
      </c>
      <c r="C377" s="251"/>
      <c r="D377" s="263"/>
      <c r="E377" s="233"/>
      <c r="F377" s="278"/>
      <c r="G377" s="278"/>
    </row>
    <row r="378" spans="1:7" ht="30" hidden="1" x14ac:dyDescent="0.25">
      <c r="A378" s="245">
        <v>1</v>
      </c>
      <c r="B378" s="304" t="s">
        <v>142</v>
      </c>
      <c r="C378" s="251"/>
      <c r="D378" s="305">
        <v>1501</v>
      </c>
      <c r="E378" s="233"/>
      <c r="F378" s="278"/>
      <c r="G378" s="278"/>
    </row>
    <row r="379" spans="1:7" ht="45" hidden="1" x14ac:dyDescent="0.25">
      <c r="A379" s="245">
        <v>1</v>
      </c>
      <c r="B379" s="306" t="s">
        <v>314</v>
      </c>
      <c r="C379" s="251"/>
      <c r="D379" s="307">
        <v>220</v>
      </c>
      <c r="E379" s="233"/>
      <c r="F379" s="278"/>
      <c r="G379" s="278"/>
    </row>
    <row r="380" spans="1:7" ht="17.25" hidden="1" customHeight="1" x14ac:dyDescent="0.25">
      <c r="A380" s="245">
        <v>1</v>
      </c>
      <c r="B380" s="270" t="s">
        <v>7</v>
      </c>
      <c r="C380" s="231"/>
      <c r="D380" s="295"/>
      <c r="E380" s="308"/>
      <c r="F380" s="308"/>
      <c r="G380" s="296"/>
    </row>
    <row r="381" spans="1:7" ht="17.25" hidden="1" customHeight="1" x14ac:dyDescent="0.25">
      <c r="A381" s="245">
        <v>1</v>
      </c>
      <c r="B381" s="270" t="s">
        <v>136</v>
      </c>
      <c r="C381" s="247"/>
      <c r="D381" s="295"/>
      <c r="E381" s="308"/>
      <c r="F381" s="309"/>
      <c r="G381" s="253"/>
    </row>
    <row r="382" spans="1:7" ht="17.25" hidden="1" customHeight="1" x14ac:dyDescent="0.25">
      <c r="A382" s="245">
        <v>1</v>
      </c>
      <c r="B382" s="310" t="s">
        <v>45</v>
      </c>
      <c r="C382" s="247">
        <v>330</v>
      </c>
      <c r="D382" s="295">
        <v>110</v>
      </c>
      <c r="E382" s="301">
        <v>8</v>
      </c>
      <c r="F382" s="226">
        <f>ROUND(G382/C382,0)</f>
        <v>3</v>
      </c>
      <c r="G382" s="296">
        <f>ROUND(D382*E382,0)</f>
        <v>880</v>
      </c>
    </row>
    <row r="383" spans="1:7" ht="18" hidden="1" customHeight="1" x14ac:dyDescent="0.25">
      <c r="A383" s="245">
        <v>1</v>
      </c>
      <c r="B383" s="268" t="s">
        <v>9</v>
      </c>
      <c r="C383" s="311"/>
      <c r="D383" s="273">
        <f t="shared" ref="D383" si="36">D382</f>
        <v>110</v>
      </c>
      <c r="E383" s="312">
        <f t="shared" ref="E383:G383" si="37">E382</f>
        <v>8</v>
      </c>
      <c r="F383" s="274">
        <f t="shared" si="37"/>
        <v>3</v>
      </c>
      <c r="G383" s="274">
        <f t="shared" si="37"/>
        <v>880</v>
      </c>
    </row>
    <row r="384" spans="1:7" ht="19.5" hidden="1" customHeight="1" x14ac:dyDescent="0.25">
      <c r="A384" s="245">
        <v>1</v>
      </c>
      <c r="B384" s="270" t="s">
        <v>20</v>
      </c>
      <c r="C384" s="247"/>
      <c r="D384" s="295"/>
      <c r="E384" s="308"/>
      <c r="F384" s="309"/>
      <c r="G384" s="253"/>
    </row>
    <row r="385" spans="1:7" ht="16.5" hidden="1" customHeight="1" x14ac:dyDescent="0.25">
      <c r="A385" s="245">
        <v>1</v>
      </c>
      <c r="B385" s="271" t="s">
        <v>45</v>
      </c>
      <c r="C385" s="247">
        <v>240</v>
      </c>
      <c r="D385" s="295">
        <v>2000</v>
      </c>
      <c r="E385" s="301">
        <v>3</v>
      </c>
      <c r="F385" s="226">
        <f>ROUND(G385/C385,0)</f>
        <v>25</v>
      </c>
      <c r="G385" s="296">
        <f>ROUND(D385*E385,0)</f>
        <v>6000</v>
      </c>
    </row>
    <row r="386" spans="1:7" ht="21" hidden="1" customHeight="1" x14ac:dyDescent="0.25">
      <c r="A386" s="245">
        <v>1</v>
      </c>
      <c r="B386" s="239" t="s">
        <v>138</v>
      </c>
      <c r="C386" s="247"/>
      <c r="D386" s="273">
        <f>D385</f>
        <v>2000</v>
      </c>
      <c r="E386" s="241">
        <f t="shared" ref="E386:E387" si="38">G386/D386</f>
        <v>3</v>
      </c>
      <c r="F386" s="274">
        <f t="shared" ref="F386:G386" si="39">F385</f>
        <v>25</v>
      </c>
      <c r="G386" s="274">
        <f t="shared" si="39"/>
        <v>6000</v>
      </c>
    </row>
    <row r="387" spans="1:7" ht="21" hidden="1" customHeight="1" thickBot="1" x14ac:dyDescent="0.3">
      <c r="A387" s="245">
        <v>1</v>
      </c>
      <c r="B387" s="275" t="s">
        <v>110</v>
      </c>
      <c r="C387" s="313"/>
      <c r="D387" s="277">
        <f>D383+D386</f>
        <v>2110</v>
      </c>
      <c r="E387" s="241">
        <f t="shared" si="38"/>
        <v>3.2606635071090047</v>
      </c>
      <c r="F387" s="278">
        <f>F383+F386</f>
        <v>28</v>
      </c>
      <c r="G387" s="278">
        <f>G383+G386</f>
        <v>6880</v>
      </c>
    </row>
    <row r="388" spans="1:7" s="283" customFormat="1" ht="24.75" hidden="1" customHeight="1" thickBot="1" x14ac:dyDescent="0.3">
      <c r="A388" s="245">
        <v>1</v>
      </c>
      <c r="B388" s="279" t="s">
        <v>10</v>
      </c>
      <c r="C388" s="280"/>
      <c r="D388" s="314"/>
      <c r="E388" s="282"/>
      <c r="F388" s="282"/>
      <c r="G388" s="282"/>
    </row>
    <row r="389" spans="1:7" s="318" customFormat="1" ht="39" hidden="1" customHeight="1" x14ac:dyDescent="0.25">
      <c r="A389" s="245">
        <v>1</v>
      </c>
      <c r="B389" s="315" t="s">
        <v>82</v>
      </c>
      <c r="C389" s="316"/>
      <c r="D389" s="317"/>
      <c r="E389" s="296"/>
      <c r="F389" s="296"/>
      <c r="G389" s="296"/>
    </row>
    <row r="390" spans="1:7" s="318" customFormat="1" ht="24.75" hidden="1" customHeight="1" x14ac:dyDescent="0.25">
      <c r="A390" s="245">
        <v>1</v>
      </c>
      <c r="B390" s="300" t="s">
        <v>4</v>
      </c>
      <c r="C390" s="231"/>
      <c r="D390" s="317"/>
      <c r="E390" s="296"/>
      <c r="F390" s="296"/>
      <c r="G390" s="296"/>
    </row>
    <row r="391" spans="1:7" s="318" customFormat="1" ht="15" hidden="1" customHeight="1" x14ac:dyDescent="0.25">
      <c r="A391" s="245">
        <v>1</v>
      </c>
      <c r="B391" s="227" t="s">
        <v>11</v>
      </c>
      <c r="C391" s="247">
        <v>340</v>
      </c>
      <c r="D391" s="319">
        <v>85</v>
      </c>
      <c r="E391" s="320">
        <v>8.4</v>
      </c>
      <c r="F391" s="226">
        <f t="shared" ref="F391:F400" si="40">ROUND(G391/C391,0)</f>
        <v>2</v>
      </c>
      <c r="G391" s="296">
        <f t="shared" ref="G391:G400" si="41">ROUND(D391*E391,0)</f>
        <v>714</v>
      </c>
    </row>
    <row r="392" spans="1:7" s="318" customFormat="1" ht="18" hidden="1" customHeight="1" x14ac:dyDescent="0.25">
      <c r="A392" s="245">
        <v>1</v>
      </c>
      <c r="B392" s="227" t="s">
        <v>58</v>
      </c>
      <c r="C392" s="247">
        <v>340</v>
      </c>
      <c r="D392" s="319">
        <v>15</v>
      </c>
      <c r="E392" s="320">
        <v>11.5</v>
      </c>
      <c r="F392" s="226">
        <f t="shared" si="40"/>
        <v>1</v>
      </c>
      <c r="G392" s="296">
        <f t="shared" si="41"/>
        <v>173</v>
      </c>
    </row>
    <row r="393" spans="1:7" s="318" customFormat="1" ht="16.5" hidden="1" customHeight="1" x14ac:dyDescent="0.25">
      <c r="A393" s="245">
        <v>1</v>
      </c>
      <c r="B393" s="227" t="s">
        <v>12</v>
      </c>
      <c r="C393" s="247">
        <v>340</v>
      </c>
      <c r="D393" s="319">
        <v>60</v>
      </c>
      <c r="E393" s="320">
        <v>8.9</v>
      </c>
      <c r="F393" s="226">
        <f t="shared" si="40"/>
        <v>2</v>
      </c>
      <c r="G393" s="296">
        <f t="shared" si="41"/>
        <v>534</v>
      </c>
    </row>
    <row r="394" spans="1:7" s="318" customFormat="1" ht="19.5" hidden="1" customHeight="1" x14ac:dyDescent="0.25">
      <c r="A394" s="245">
        <v>1</v>
      </c>
      <c r="B394" s="227" t="s">
        <v>22</v>
      </c>
      <c r="C394" s="247">
        <v>340</v>
      </c>
      <c r="D394" s="319">
        <v>60</v>
      </c>
      <c r="E394" s="320">
        <v>10.8</v>
      </c>
      <c r="F394" s="226">
        <f t="shared" si="40"/>
        <v>2</v>
      </c>
      <c r="G394" s="296">
        <f t="shared" si="41"/>
        <v>648</v>
      </c>
    </row>
    <row r="395" spans="1:7" s="318" customFormat="1" ht="19.5" hidden="1" customHeight="1" x14ac:dyDescent="0.25">
      <c r="A395" s="245">
        <v>1</v>
      </c>
      <c r="B395" s="227" t="s">
        <v>34</v>
      </c>
      <c r="C395" s="247">
        <v>340</v>
      </c>
      <c r="D395" s="319">
        <v>20</v>
      </c>
      <c r="E395" s="320">
        <v>11.8</v>
      </c>
      <c r="F395" s="226">
        <f t="shared" si="40"/>
        <v>1</v>
      </c>
      <c r="G395" s="296">
        <f t="shared" si="41"/>
        <v>236</v>
      </c>
    </row>
    <row r="396" spans="1:7" s="318" customFormat="1" ht="18.75" hidden="1" customHeight="1" x14ac:dyDescent="0.25">
      <c r="A396" s="245">
        <v>1</v>
      </c>
      <c r="B396" s="227" t="s">
        <v>23</v>
      </c>
      <c r="C396" s="247">
        <v>340</v>
      </c>
      <c r="D396" s="319">
        <v>80</v>
      </c>
      <c r="E396" s="320">
        <v>6.1</v>
      </c>
      <c r="F396" s="226">
        <f t="shared" si="40"/>
        <v>1</v>
      </c>
      <c r="G396" s="296">
        <f t="shared" si="41"/>
        <v>488</v>
      </c>
    </row>
    <row r="397" spans="1:7" s="318" customFormat="1" ht="18" hidden="1" customHeight="1" x14ac:dyDescent="0.25">
      <c r="A397" s="245">
        <v>1</v>
      </c>
      <c r="B397" s="227" t="s">
        <v>57</v>
      </c>
      <c r="C397" s="247">
        <v>340</v>
      </c>
      <c r="D397" s="319">
        <v>50</v>
      </c>
      <c r="E397" s="320">
        <v>12</v>
      </c>
      <c r="F397" s="226">
        <f t="shared" si="40"/>
        <v>2</v>
      </c>
      <c r="G397" s="296">
        <f t="shared" si="41"/>
        <v>600</v>
      </c>
    </row>
    <row r="398" spans="1:7" s="318" customFormat="1" ht="18.75" hidden="1" customHeight="1" x14ac:dyDescent="0.25">
      <c r="A398" s="245">
        <v>1</v>
      </c>
      <c r="B398" s="227" t="s">
        <v>45</v>
      </c>
      <c r="C398" s="247">
        <v>340</v>
      </c>
      <c r="D398" s="319">
        <v>5</v>
      </c>
      <c r="E398" s="320">
        <v>7.4</v>
      </c>
      <c r="F398" s="226">
        <f t="shared" si="40"/>
        <v>0</v>
      </c>
      <c r="G398" s="296">
        <f t="shared" si="41"/>
        <v>37</v>
      </c>
    </row>
    <row r="399" spans="1:7" s="318" customFormat="1" ht="18" hidden="1" customHeight="1" x14ac:dyDescent="0.25">
      <c r="A399" s="245">
        <v>1</v>
      </c>
      <c r="B399" s="227" t="s">
        <v>133</v>
      </c>
      <c r="C399" s="247">
        <v>340</v>
      </c>
      <c r="D399" s="319">
        <v>5</v>
      </c>
      <c r="E399" s="320">
        <v>6.7</v>
      </c>
      <c r="F399" s="226">
        <f t="shared" si="40"/>
        <v>0</v>
      </c>
      <c r="G399" s="296">
        <f t="shared" si="41"/>
        <v>34</v>
      </c>
    </row>
    <row r="400" spans="1:7" s="318" customFormat="1" ht="18" hidden="1" customHeight="1" x14ac:dyDescent="0.25">
      <c r="A400" s="245">
        <v>1</v>
      </c>
      <c r="B400" s="227" t="s">
        <v>21</v>
      </c>
      <c r="C400" s="247">
        <v>340</v>
      </c>
      <c r="D400" s="319">
        <v>30</v>
      </c>
      <c r="E400" s="320">
        <v>11</v>
      </c>
      <c r="F400" s="226">
        <f t="shared" si="40"/>
        <v>1</v>
      </c>
      <c r="G400" s="296">
        <f t="shared" si="41"/>
        <v>330</v>
      </c>
    </row>
    <row r="401" spans="1:7" s="318" customFormat="1" ht="21" hidden="1" customHeight="1" x14ac:dyDescent="0.25">
      <c r="A401" s="245">
        <v>1</v>
      </c>
      <c r="B401" s="302" t="s">
        <v>5</v>
      </c>
      <c r="C401" s="303">
        <v>340</v>
      </c>
      <c r="D401" s="321">
        <f>SUM(D391:D400)</f>
        <v>410</v>
      </c>
      <c r="E401" s="233">
        <f>G401/D401</f>
        <v>9.2536585365853661</v>
      </c>
      <c r="F401" s="322">
        <f>SUM(F391:F400)</f>
        <v>12</v>
      </c>
      <c r="G401" s="322">
        <f>SUM(G391:G400)</f>
        <v>3794</v>
      </c>
    </row>
    <row r="402" spans="1:7" s="325" customFormat="1" ht="18.75" hidden="1" customHeight="1" x14ac:dyDescent="0.25">
      <c r="A402" s="245">
        <v>1</v>
      </c>
      <c r="B402" s="323" t="s">
        <v>213</v>
      </c>
      <c r="C402" s="323"/>
      <c r="D402" s="266"/>
      <c r="E402" s="324"/>
      <c r="F402" s="324"/>
      <c r="G402" s="324"/>
    </row>
    <row r="403" spans="1:7" s="325" customFormat="1" hidden="1" x14ac:dyDescent="0.25">
      <c r="A403" s="245">
        <v>1</v>
      </c>
      <c r="B403" s="246" t="s">
        <v>115</v>
      </c>
      <c r="C403" s="326"/>
      <c r="D403" s="229">
        <f>SUM(D405,D406,D407,D408)+D404/2.7</f>
        <v>2985.1851851851852</v>
      </c>
      <c r="E403" s="324"/>
      <c r="F403" s="324"/>
      <c r="G403" s="324"/>
    </row>
    <row r="404" spans="1:7" s="325" customFormat="1" hidden="1" x14ac:dyDescent="0.25">
      <c r="A404" s="245"/>
      <c r="B404" s="246" t="s">
        <v>337</v>
      </c>
      <c r="C404" s="251"/>
      <c r="D404" s="252">
        <v>500</v>
      </c>
      <c r="E404" s="253"/>
      <c r="F404" s="253"/>
      <c r="G404" s="253"/>
    </row>
    <row r="405" spans="1:7" s="325" customFormat="1" hidden="1" x14ac:dyDescent="0.25">
      <c r="A405" s="245">
        <v>1</v>
      </c>
      <c r="B405" s="327" t="s">
        <v>214</v>
      </c>
      <c r="C405" s="326"/>
      <c r="D405" s="328"/>
      <c r="E405" s="324"/>
      <c r="F405" s="324"/>
      <c r="G405" s="324"/>
    </row>
    <row r="406" spans="1:7" s="325" customFormat="1" ht="17.25" hidden="1" customHeight="1" x14ac:dyDescent="0.25">
      <c r="A406" s="245">
        <v>1</v>
      </c>
      <c r="B406" s="327" t="s">
        <v>215</v>
      </c>
      <c r="C406" s="326"/>
      <c r="D406" s="229">
        <v>300</v>
      </c>
      <c r="E406" s="324"/>
      <c r="F406" s="324"/>
      <c r="G406" s="324"/>
    </row>
    <row r="407" spans="1:7" s="325" customFormat="1" ht="30" hidden="1" x14ac:dyDescent="0.25">
      <c r="A407" s="245">
        <v>1</v>
      </c>
      <c r="B407" s="327" t="s">
        <v>216</v>
      </c>
      <c r="C407" s="326"/>
      <c r="D407" s="229"/>
      <c r="E407" s="324"/>
      <c r="F407" s="324"/>
      <c r="G407" s="324"/>
    </row>
    <row r="408" spans="1:7" s="325" customFormat="1" hidden="1" x14ac:dyDescent="0.25">
      <c r="A408" s="245">
        <v>1</v>
      </c>
      <c r="B408" s="246" t="s">
        <v>217</v>
      </c>
      <c r="C408" s="326"/>
      <c r="D408" s="229">
        <v>2500</v>
      </c>
      <c r="E408" s="324"/>
      <c r="F408" s="324"/>
      <c r="G408" s="324"/>
    </row>
    <row r="409" spans="1:7" s="325" customFormat="1" ht="45" hidden="1" x14ac:dyDescent="0.25">
      <c r="A409" s="245">
        <v>1</v>
      </c>
      <c r="B409" s="246" t="s">
        <v>336</v>
      </c>
      <c r="C409" s="326"/>
      <c r="D409" s="229">
        <v>873</v>
      </c>
      <c r="E409" s="324"/>
      <c r="F409" s="324"/>
      <c r="G409" s="324"/>
    </row>
    <row r="410" spans="1:7" s="318" customFormat="1" hidden="1" x14ac:dyDescent="0.25">
      <c r="A410" s="245">
        <v>1</v>
      </c>
      <c r="B410" s="256" t="s">
        <v>113</v>
      </c>
      <c r="C410" s="247"/>
      <c r="D410" s="229">
        <f>D411+D412</f>
        <v>4598.7058823529405</v>
      </c>
      <c r="E410" s="308"/>
      <c r="F410" s="308"/>
      <c r="G410" s="296"/>
    </row>
    <row r="411" spans="1:7" s="318" customFormat="1" hidden="1" x14ac:dyDescent="0.25">
      <c r="A411" s="245">
        <v>1</v>
      </c>
      <c r="B411" s="256" t="s">
        <v>304</v>
      </c>
      <c r="C411" s="329"/>
      <c r="D411" s="229">
        <v>2474</v>
      </c>
      <c r="E411" s="308"/>
      <c r="F411" s="308"/>
      <c r="G411" s="296"/>
    </row>
    <row r="412" spans="1:7" s="318" customFormat="1" hidden="1" x14ac:dyDescent="0.25">
      <c r="A412" s="245">
        <v>1</v>
      </c>
      <c r="B412" s="256" t="s">
        <v>306</v>
      </c>
      <c r="C412" s="329"/>
      <c r="D412" s="229">
        <f>D413/8.5</f>
        <v>2124.705882352941</v>
      </c>
      <c r="E412" s="308"/>
      <c r="F412" s="308"/>
      <c r="G412" s="296"/>
    </row>
    <row r="413" spans="1:7" s="325" customFormat="1" hidden="1" x14ac:dyDescent="0.25">
      <c r="A413" s="245">
        <v>1</v>
      </c>
      <c r="B413" s="249" t="s">
        <v>305</v>
      </c>
      <c r="C413" s="330"/>
      <c r="D413" s="229">
        <v>18060</v>
      </c>
      <c r="E413" s="324"/>
      <c r="F413" s="324"/>
      <c r="G413" s="324"/>
    </row>
    <row r="414" spans="1:7" s="325" customFormat="1" ht="15.75" hidden="1" customHeight="1" x14ac:dyDescent="0.25">
      <c r="A414" s="245">
        <v>1</v>
      </c>
      <c r="B414" s="331" t="s">
        <v>218</v>
      </c>
      <c r="C414" s="332"/>
      <c r="D414" s="333">
        <f>D403+ROUND(D411*3.2,0)+D413/3.9</f>
        <v>15532.954415954417</v>
      </c>
      <c r="E414" s="334"/>
      <c r="F414" s="334"/>
      <c r="G414" s="334"/>
    </row>
    <row r="415" spans="1:7" s="325" customFormat="1" ht="15.75" hidden="1" customHeight="1" x14ac:dyDescent="0.25">
      <c r="A415" s="245">
        <v>1</v>
      </c>
      <c r="B415" s="323" t="s">
        <v>150</v>
      </c>
      <c r="C415" s="251"/>
      <c r="D415" s="229"/>
      <c r="E415" s="334"/>
      <c r="F415" s="334"/>
      <c r="G415" s="334"/>
    </row>
    <row r="416" spans="1:7" s="325" customFormat="1" ht="15.75" hidden="1" customHeight="1" x14ac:dyDescent="0.25">
      <c r="A416" s="245">
        <v>1</v>
      </c>
      <c r="B416" s="246" t="s">
        <v>115</v>
      </c>
      <c r="C416" s="251"/>
      <c r="D416" s="229">
        <f>D418+D434</f>
        <v>1533</v>
      </c>
      <c r="E416" s="334"/>
      <c r="F416" s="334"/>
      <c r="G416" s="334"/>
    </row>
    <row r="417" spans="1:7" s="325" customFormat="1" ht="15.75" hidden="1" customHeight="1" x14ac:dyDescent="0.25">
      <c r="A417" s="245">
        <v>1</v>
      </c>
      <c r="B417" s="246" t="s">
        <v>214</v>
      </c>
      <c r="C417" s="251"/>
      <c r="D417" s="229"/>
      <c r="E417" s="334"/>
      <c r="F417" s="334"/>
      <c r="G417" s="334"/>
    </row>
    <row r="418" spans="1:7" s="325" customFormat="1" ht="15.75" hidden="1" customHeight="1" x14ac:dyDescent="0.25">
      <c r="A418" s="245">
        <v>1</v>
      </c>
      <c r="B418" s="327" t="s">
        <v>219</v>
      </c>
      <c r="C418" s="251"/>
      <c r="D418" s="229">
        <f>D419+D420+D421+D423</f>
        <v>1533</v>
      </c>
      <c r="E418" s="334"/>
      <c r="F418" s="334"/>
      <c r="G418" s="334"/>
    </row>
    <row r="419" spans="1:7" s="325" customFormat="1" ht="19.5" hidden="1" customHeight="1" x14ac:dyDescent="0.25">
      <c r="A419" s="245">
        <v>1</v>
      </c>
      <c r="B419" s="335" t="s">
        <v>220</v>
      </c>
      <c r="C419" s="251"/>
      <c r="D419" s="328">
        <v>1179</v>
      </c>
      <c r="E419" s="334"/>
      <c r="F419" s="334"/>
      <c r="G419" s="334"/>
    </row>
    <row r="420" spans="1:7" s="325" customFormat="1" ht="15.75" hidden="1" customHeight="1" x14ac:dyDescent="0.25">
      <c r="A420" s="245">
        <v>1</v>
      </c>
      <c r="B420" s="335" t="s">
        <v>221</v>
      </c>
      <c r="C420" s="251"/>
      <c r="D420" s="328">
        <v>354</v>
      </c>
      <c r="E420" s="334"/>
      <c r="F420" s="334"/>
      <c r="G420" s="334"/>
    </row>
    <row r="421" spans="1:7" s="325" customFormat="1" ht="30.75" hidden="1" customHeight="1" x14ac:dyDescent="0.25">
      <c r="A421" s="245">
        <v>1</v>
      </c>
      <c r="B421" s="335" t="s">
        <v>222</v>
      </c>
      <c r="C421" s="251"/>
      <c r="D421" s="328"/>
      <c r="E421" s="334"/>
      <c r="F421" s="334"/>
      <c r="G421" s="334"/>
    </row>
    <row r="422" spans="1:7" s="325" customFormat="1" hidden="1" x14ac:dyDescent="0.25">
      <c r="A422" s="245">
        <v>1</v>
      </c>
      <c r="B422" s="335" t="s">
        <v>223</v>
      </c>
      <c r="C422" s="251"/>
      <c r="D422" s="328"/>
      <c r="E422" s="334"/>
      <c r="F422" s="334"/>
      <c r="G422" s="334"/>
    </row>
    <row r="423" spans="1:7" s="325" customFormat="1" ht="30" hidden="1" x14ac:dyDescent="0.25">
      <c r="A423" s="245">
        <v>1</v>
      </c>
      <c r="B423" s="335" t="s">
        <v>224</v>
      </c>
      <c r="C423" s="251"/>
      <c r="D423" s="328"/>
      <c r="E423" s="334"/>
      <c r="F423" s="334"/>
      <c r="G423" s="334"/>
    </row>
    <row r="424" spans="1:7" s="325" customFormat="1" hidden="1" x14ac:dyDescent="0.25">
      <c r="A424" s="245">
        <v>1</v>
      </c>
      <c r="B424" s="335" t="s">
        <v>223</v>
      </c>
      <c r="C424" s="251"/>
      <c r="D424" s="336"/>
      <c r="E424" s="334"/>
      <c r="F424" s="334"/>
      <c r="G424" s="334"/>
    </row>
    <row r="425" spans="1:7" s="325" customFormat="1" ht="30" hidden="1" customHeight="1" x14ac:dyDescent="0.25">
      <c r="A425" s="245">
        <v>1</v>
      </c>
      <c r="B425" s="327" t="s">
        <v>225</v>
      </c>
      <c r="C425" s="251"/>
      <c r="D425" s="229">
        <f>SUM(D426,D427,D429)</f>
        <v>0</v>
      </c>
      <c r="E425" s="334"/>
      <c r="F425" s="334"/>
      <c r="G425" s="334"/>
    </row>
    <row r="426" spans="1:7" s="325" customFormat="1" ht="30" hidden="1" x14ac:dyDescent="0.25">
      <c r="A426" s="245">
        <v>1</v>
      </c>
      <c r="B426" s="335" t="s">
        <v>226</v>
      </c>
      <c r="C426" s="251"/>
      <c r="D426" s="229"/>
      <c r="E426" s="334"/>
      <c r="F426" s="334"/>
      <c r="G426" s="334"/>
    </row>
    <row r="427" spans="1:7" s="325" customFormat="1" ht="45" hidden="1" x14ac:dyDescent="0.25">
      <c r="A427" s="245">
        <v>1</v>
      </c>
      <c r="B427" s="335" t="s">
        <v>227</v>
      </c>
      <c r="C427" s="251"/>
      <c r="D427" s="317"/>
      <c r="E427" s="334"/>
      <c r="F427" s="334"/>
      <c r="G427" s="334"/>
    </row>
    <row r="428" spans="1:7" s="325" customFormat="1" hidden="1" x14ac:dyDescent="0.25">
      <c r="A428" s="245">
        <v>1</v>
      </c>
      <c r="B428" s="335" t="s">
        <v>223</v>
      </c>
      <c r="C428" s="251"/>
      <c r="D428" s="317"/>
      <c r="E428" s="334"/>
      <c r="F428" s="334"/>
      <c r="G428" s="334"/>
    </row>
    <row r="429" spans="1:7" s="325" customFormat="1" ht="45" hidden="1" x14ac:dyDescent="0.25">
      <c r="A429" s="245">
        <v>1</v>
      </c>
      <c r="B429" s="335" t="s">
        <v>228</v>
      </c>
      <c r="C429" s="251"/>
      <c r="D429" s="317"/>
      <c r="E429" s="334"/>
      <c r="F429" s="334"/>
      <c r="G429" s="334"/>
    </row>
    <row r="430" spans="1:7" s="325" customFormat="1" hidden="1" x14ac:dyDescent="0.25">
      <c r="A430" s="245">
        <v>1</v>
      </c>
      <c r="B430" s="335" t="s">
        <v>223</v>
      </c>
      <c r="C430" s="251"/>
      <c r="D430" s="317"/>
      <c r="E430" s="334"/>
      <c r="F430" s="334"/>
      <c r="G430" s="334"/>
    </row>
    <row r="431" spans="1:7" s="325" customFormat="1" ht="31.5" hidden="1" customHeight="1" x14ac:dyDescent="0.25">
      <c r="A431" s="245">
        <v>1</v>
      </c>
      <c r="B431" s="327" t="s">
        <v>229</v>
      </c>
      <c r="C431" s="251"/>
      <c r="D431" s="229"/>
      <c r="E431" s="334"/>
      <c r="F431" s="334"/>
      <c r="G431" s="334"/>
    </row>
    <row r="432" spans="1:7" s="325" customFormat="1" ht="30" hidden="1" x14ac:dyDescent="0.25">
      <c r="A432" s="245">
        <v>1</v>
      </c>
      <c r="B432" s="246" t="s">
        <v>230</v>
      </c>
      <c r="C432" s="251"/>
      <c r="D432" s="229"/>
      <c r="E432" s="334"/>
      <c r="F432" s="334"/>
      <c r="G432" s="334"/>
    </row>
    <row r="433" spans="1:7" s="325" customFormat="1" ht="15.75" hidden="1" customHeight="1" x14ac:dyDescent="0.25">
      <c r="A433" s="245">
        <v>1</v>
      </c>
      <c r="B433" s="327" t="s">
        <v>231</v>
      </c>
      <c r="C433" s="251"/>
      <c r="D433" s="229"/>
      <c r="E433" s="334"/>
      <c r="F433" s="334"/>
      <c r="G433" s="334"/>
    </row>
    <row r="434" spans="1:7" s="325" customFormat="1" ht="15.75" hidden="1" customHeight="1" x14ac:dyDescent="0.25">
      <c r="A434" s="245">
        <v>1</v>
      </c>
      <c r="B434" s="246" t="s">
        <v>232</v>
      </c>
      <c r="C434" s="251"/>
      <c r="D434" s="229"/>
      <c r="E434" s="334"/>
      <c r="F434" s="334"/>
      <c r="G434" s="334"/>
    </row>
    <row r="435" spans="1:7" s="325" customFormat="1" hidden="1" x14ac:dyDescent="0.25">
      <c r="A435" s="245">
        <v>1</v>
      </c>
      <c r="B435" s="256" t="s">
        <v>113</v>
      </c>
      <c r="C435" s="326"/>
      <c r="D435" s="328"/>
      <c r="E435" s="334"/>
      <c r="F435" s="334"/>
      <c r="G435" s="334"/>
    </row>
    <row r="436" spans="1:7" s="325" customFormat="1" hidden="1" x14ac:dyDescent="0.25">
      <c r="A436" s="245">
        <v>1</v>
      </c>
      <c r="B436" s="249" t="s">
        <v>147</v>
      </c>
      <c r="C436" s="326"/>
      <c r="D436" s="336"/>
      <c r="E436" s="334"/>
      <c r="F436" s="334"/>
      <c r="G436" s="334"/>
    </row>
    <row r="437" spans="1:7" s="318" customFormat="1" ht="30" hidden="1" x14ac:dyDescent="0.25">
      <c r="A437" s="245">
        <v>1</v>
      </c>
      <c r="B437" s="256" t="s">
        <v>114</v>
      </c>
      <c r="C437" s="247"/>
      <c r="D437" s="317">
        <v>100</v>
      </c>
      <c r="E437" s="308"/>
      <c r="F437" s="308"/>
      <c r="G437" s="296"/>
    </row>
    <row r="438" spans="1:7" s="325" customFormat="1" ht="15.75" hidden="1" customHeight="1" x14ac:dyDescent="0.25">
      <c r="A438" s="245">
        <v>1</v>
      </c>
      <c r="B438" s="256" t="s">
        <v>233</v>
      </c>
      <c r="C438" s="251"/>
      <c r="D438" s="229"/>
      <c r="E438" s="334"/>
      <c r="F438" s="334"/>
      <c r="G438" s="334"/>
    </row>
    <row r="439" spans="1:7" s="325" customFormat="1" hidden="1" x14ac:dyDescent="0.25">
      <c r="A439" s="245">
        <v>1</v>
      </c>
      <c r="B439" s="337" t="s">
        <v>234</v>
      </c>
      <c r="C439" s="251"/>
      <c r="D439" s="229"/>
      <c r="E439" s="334"/>
      <c r="F439" s="334"/>
      <c r="G439" s="334"/>
    </row>
    <row r="440" spans="1:7" s="325" customFormat="1" hidden="1" x14ac:dyDescent="0.25">
      <c r="A440" s="245">
        <v>1</v>
      </c>
      <c r="B440" s="338" t="s">
        <v>149</v>
      </c>
      <c r="C440" s="251"/>
      <c r="D440" s="232">
        <f>D416+ROUND(D435*3.2,0)+D437</f>
        <v>1633</v>
      </c>
      <c r="E440" s="334"/>
      <c r="F440" s="334"/>
      <c r="G440" s="334"/>
    </row>
    <row r="441" spans="1:7" s="325" customFormat="1" ht="15.75" hidden="1" customHeight="1" x14ac:dyDescent="0.25">
      <c r="A441" s="245">
        <v>1</v>
      </c>
      <c r="B441" s="339" t="s">
        <v>148</v>
      </c>
      <c r="C441" s="251"/>
      <c r="D441" s="232">
        <f>SUM(D414,D440)</f>
        <v>17165.954415954417</v>
      </c>
      <c r="E441" s="334"/>
      <c r="F441" s="334"/>
      <c r="G441" s="334"/>
    </row>
    <row r="442" spans="1:7" s="318" customFormat="1" ht="18.75" hidden="1" customHeight="1" x14ac:dyDescent="0.25">
      <c r="A442" s="245">
        <v>1</v>
      </c>
      <c r="B442" s="268" t="s">
        <v>7</v>
      </c>
      <c r="C442" s="247"/>
      <c r="D442" s="317"/>
      <c r="E442" s="308"/>
      <c r="F442" s="308"/>
      <c r="G442" s="296"/>
    </row>
    <row r="443" spans="1:7" s="318" customFormat="1" ht="16.5" hidden="1" customHeight="1" x14ac:dyDescent="0.25">
      <c r="A443" s="245">
        <v>1</v>
      </c>
      <c r="B443" s="270" t="s">
        <v>20</v>
      </c>
      <c r="C443" s="247"/>
      <c r="D443" s="317"/>
      <c r="E443" s="308"/>
      <c r="F443" s="309"/>
      <c r="G443" s="253"/>
    </row>
    <row r="444" spans="1:7" s="318" customFormat="1" ht="18" hidden="1" customHeight="1" x14ac:dyDescent="0.25">
      <c r="A444" s="245">
        <v>1</v>
      </c>
      <c r="B444" s="271" t="s">
        <v>37</v>
      </c>
      <c r="C444" s="247">
        <v>240</v>
      </c>
      <c r="D444" s="317">
        <v>130</v>
      </c>
      <c r="E444" s="272">
        <v>8</v>
      </c>
      <c r="F444" s="226">
        <f>ROUND(G444/C444,0)</f>
        <v>4</v>
      </c>
      <c r="G444" s="296">
        <f>ROUND(D444*E444,0)</f>
        <v>1040</v>
      </c>
    </row>
    <row r="445" spans="1:7" s="318" customFormat="1" ht="14.25" hidden="1" customHeight="1" x14ac:dyDescent="0.25">
      <c r="A445" s="245">
        <v>1</v>
      </c>
      <c r="B445" s="271" t="s">
        <v>11</v>
      </c>
      <c r="C445" s="247">
        <v>240</v>
      </c>
      <c r="D445" s="317">
        <v>0</v>
      </c>
      <c r="E445" s="272">
        <v>0</v>
      </c>
      <c r="F445" s="226">
        <f>ROUND(G445/C445,0)</f>
        <v>0</v>
      </c>
      <c r="G445" s="296">
        <f>ROUND(D445*E445,0)</f>
        <v>0</v>
      </c>
    </row>
    <row r="446" spans="1:7" s="318" customFormat="1" ht="21" hidden="1" customHeight="1" x14ac:dyDescent="0.25">
      <c r="A446" s="245">
        <v>1</v>
      </c>
      <c r="B446" s="239" t="s">
        <v>138</v>
      </c>
      <c r="C446" s="247"/>
      <c r="D446" s="340">
        <f>D444+D445</f>
        <v>130</v>
      </c>
      <c r="E446" s="233">
        <f t="shared" ref="E446:E447" si="42">G446/D446</f>
        <v>8</v>
      </c>
      <c r="F446" s="278">
        <f>F444+F445</f>
        <v>4</v>
      </c>
      <c r="G446" s="278">
        <f>G444+G445</f>
        <v>1040</v>
      </c>
    </row>
    <row r="447" spans="1:7" s="318" customFormat="1" ht="24.75" hidden="1" customHeight="1" thickBot="1" x14ac:dyDescent="0.3">
      <c r="A447" s="245">
        <v>1</v>
      </c>
      <c r="B447" s="275" t="s">
        <v>110</v>
      </c>
      <c r="C447" s="341"/>
      <c r="D447" s="342">
        <f>D446</f>
        <v>130</v>
      </c>
      <c r="E447" s="233">
        <f t="shared" si="42"/>
        <v>8</v>
      </c>
      <c r="F447" s="343">
        <f t="shared" ref="F447:G447" si="43">F446</f>
        <v>4</v>
      </c>
      <c r="G447" s="343">
        <f t="shared" si="43"/>
        <v>1040</v>
      </c>
    </row>
    <row r="448" spans="1:7" s="318" customFormat="1" ht="16.5" hidden="1" customHeight="1" thickBot="1" x14ac:dyDescent="0.3">
      <c r="A448" s="245">
        <v>1</v>
      </c>
      <c r="B448" s="279" t="s">
        <v>10</v>
      </c>
      <c r="C448" s="280"/>
      <c r="D448" s="314"/>
      <c r="E448" s="282"/>
      <c r="F448" s="282"/>
      <c r="G448" s="282"/>
    </row>
    <row r="449" spans="1:7" s="318" customFormat="1" ht="54.75" hidden="1" customHeight="1" x14ac:dyDescent="0.25">
      <c r="A449" s="245">
        <v>1</v>
      </c>
      <c r="B449" s="344" t="s">
        <v>177</v>
      </c>
      <c r="C449" s="345"/>
      <c r="D449" s="317"/>
      <c r="E449" s="296"/>
      <c r="F449" s="296"/>
      <c r="G449" s="296"/>
    </row>
    <row r="450" spans="1:7" s="318" customFormat="1" ht="24.75" hidden="1" customHeight="1" x14ac:dyDescent="0.25">
      <c r="A450" s="245">
        <v>1</v>
      </c>
      <c r="B450" s="346" t="s">
        <v>4</v>
      </c>
      <c r="C450" s="231"/>
      <c r="D450" s="317"/>
      <c r="E450" s="296"/>
      <c r="F450" s="296"/>
      <c r="G450" s="296"/>
    </row>
    <row r="451" spans="1:7" s="318" customFormat="1" ht="24.75" hidden="1" customHeight="1" x14ac:dyDescent="0.25">
      <c r="A451" s="245">
        <v>1</v>
      </c>
      <c r="B451" s="271" t="s">
        <v>22</v>
      </c>
      <c r="C451" s="247">
        <v>340</v>
      </c>
      <c r="D451" s="347">
        <v>800</v>
      </c>
      <c r="E451" s="320">
        <v>7</v>
      </c>
      <c r="F451" s="226">
        <f>ROUND(G451/C451,0)</f>
        <v>16</v>
      </c>
      <c r="G451" s="296">
        <f>ROUND(D451*E451,0)</f>
        <v>5600</v>
      </c>
    </row>
    <row r="452" spans="1:7" s="318" customFormat="1" ht="21" hidden="1" customHeight="1" x14ac:dyDescent="0.25">
      <c r="A452" s="245">
        <v>1</v>
      </c>
      <c r="B452" s="271" t="s">
        <v>61</v>
      </c>
      <c r="C452" s="247">
        <v>340</v>
      </c>
      <c r="D452" s="347">
        <v>2038</v>
      </c>
      <c r="E452" s="320">
        <v>4</v>
      </c>
      <c r="F452" s="226">
        <f>ROUND(G452/C452,0)</f>
        <v>24</v>
      </c>
      <c r="G452" s="296">
        <f>ROUND(D452*E452,0)</f>
        <v>8152</v>
      </c>
    </row>
    <row r="453" spans="1:7" s="318" customFormat="1" ht="18.75" hidden="1" customHeight="1" x14ac:dyDescent="0.25">
      <c r="A453" s="245">
        <v>1</v>
      </c>
      <c r="B453" s="348" t="s">
        <v>5</v>
      </c>
      <c r="C453" s="303"/>
      <c r="D453" s="340">
        <f>D451+D452</f>
        <v>2838</v>
      </c>
      <c r="E453" s="233">
        <f>G453/D453</f>
        <v>4.8456659619450315</v>
      </c>
      <c r="F453" s="278">
        <f>F451+F452</f>
        <v>40</v>
      </c>
      <c r="G453" s="278">
        <f t="shared" ref="G453" si="44">G451+G452</f>
        <v>13752</v>
      </c>
    </row>
    <row r="454" spans="1:7" s="318" customFormat="1" ht="21" hidden="1" customHeight="1" x14ac:dyDescent="0.25">
      <c r="A454" s="245">
        <v>1</v>
      </c>
      <c r="B454" s="323" t="s">
        <v>180</v>
      </c>
      <c r="C454" s="261"/>
      <c r="D454" s="229"/>
      <c r="E454" s="226"/>
      <c r="F454" s="226"/>
      <c r="G454" s="226"/>
    </row>
    <row r="455" spans="1:7" s="318" customFormat="1" ht="21" hidden="1" customHeight="1" x14ac:dyDescent="0.25">
      <c r="A455" s="245">
        <v>1</v>
      </c>
      <c r="B455" s="246" t="s">
        <v>115</v>
      </c>
      <c r="C455" s="261"/>
      <c r="D455" s="229">
        <v>14000</v>
      </c>
      <c r="E455" s="226"/>
      <c r="F455" s="226"/>
      <c r="G455" s="226"/>
    </row>
    <row r="456" spans="1:7" s="318" customFormat="1" ht="45" hidden="1" x14ac:dyDescent="0.25">
      <c r="A456" s="245">
        <v>1</v>
      </c>
      <c r="B456" s="349" t="s">
        <v>229</v>
      </c>
      <c r="C456" s="261"/>
      <c r="D456" s="229">
        <v>400</v>
      </c>
      <c r="E456" s="226"/>
      <c r="F456" s="226"/>
      <c r="G456" s="226"/>
    </row>
    <row r="457" spans="1:7" s="318" customFormat="1" hidden="1" x14ac:dyDescent="0.25">
      <c r="A457" s="245">
        <v>1</v>
      </c>
      <c r="B457" s="349" t="s">
        <v>232</v>
      </c>
      <c r="C457" s="261"/>
      <c r="D457" s="229">
        <v>13600</v>
      </c>
      <c r="E457" s="226"/>
      <c r="F457" s="226"/>
      <c r="G457" s="226"/>
    </row>
    <row r="458" spans="1:7" s="318" customFormat="1" hidden="1" x14ac:dyDescent="0.25">
      <c r="A458" s="245">
        <v>1</v>
      </c>
      <c r="B458" s="256" t="s">
        <v>113</v>
      </c>
      <c r="C458" s="251"/>
      <c r="D458" s="229"/>
      <c r="E458" s="308"/>
      <c r="F458" s="308"/>
      <c r="G458" s="296"/>
    </row>
    <row r="459" spans="1:7" s="318" customFormat="1" ht="30" hidden="1" x14ac:dyDescent="0.25">
      <c r="A459" s="245">
        <v>1</v>
      </c>
      <c r="B459" s="256" t="s">
        <v>114</v>
      </c>
      <c r="C459" s="251"/>
      <c r="D459" s="229"/>
      <c r="E459" s="308"/>
      <c r="F459" s="308"/>
      <c r="G459" s="296"/>
    </row>
    <row r="460" spans="1:7" s="318" customFormat="1" ht="21.75" hidden="1" customHeight="1" x14ac:dyDescent="0.25">
      <c r="A460" s="245">
        <v>1</v>
      </c>
      <c r="B460" s="262" t="s">
        <v>148</v>
      </c>
      <c r="C460" s="251"/>
      <c r="D460" s="232">
        <f>D455+ROUND(D458*3.2,0)+D459</f>
        <v>14000</v>
      </c>
      <c r="E460" s="308"/>
      <c r="F460" s="308"/>
      <c r="G460" s="296"/>
    </row>
    <row r="461" spans="1:7" s="318" customFormat="1" ht="21.75" hidden="1" customHeight="1" x14ac:dyDescent="0.25">
      <c r="A461" s="245">
        <v>1</v>
      </c>
      <c r="B461" s="264" t="s">
        <v>116</v>
      </c>
      <c r="C461" s="265"/>
      <c r="D461" s="350"/>
      <c r="E461" s="308"/>
      <c r="F461" s="308"/>
      <c r="G461" s="296"/>
    </row>
    <row r="462" spans="1:7" s="318" customFormat="1" ht="30" hidden="1" x14ac:dyDescent="0.25">
      <c r="A462" s="245">
        <v>1</v>
      </c>
      <c r="B462" s="236" t="s">
        <v>243</v>
      </c>
      <c r="C462" s="251"/>
      <c r="D462" s="351">
        <v>320</v>
      </c>
      <c r="E462" s="352"/>
      <c r="F462" s="352"/>
      <c r="G462" s="352"/>
    </row>
    <row r="463" spans="1:7" s="318" customFormat="1" ht="30" hidden="1" x14ac:dyDescent="0.25">
      <c r="A463" s="245">
        <v>1</v>
      </c>
      <c r="B463" s="236" t="s">
        <v>244</v>
      </c>
      <c r="C463" s="251"/>
      <c r="D463" s="351">
        <v>650</v>
      </c>
      <c r="E463" s="352"/>
      <c r="F463" s="352"/>
      <c r="G463" s="352"/>
    </row>
    <row r="464" spans="1:7" s="318" customFormat="1" hidden="1" x14ac:dyDescent="0.25">
      <c r="A464" s="245">
        <v>1</v>
      </c>
      <c r="B464" s="236" t="s">
        <v>254</v>
      </c>
      <c r="C464" s="251"/>
      <c r="D464" s="351">
        <v>30</v>
      </c>
      <c r="E464" s="352"/>
      <c r="F464" s="352"/>
      <c r="G464" s="352"/>
    </row>
    <row r="465" spans="1:7" s="318" customFormat="1" ht="45" hidden="1" x14ac:dyDescent="0.25">
      <c r="A465" s="245">
        <v>1</v>
      </c>
      <c r="B465" s="236" t="s">
        <v>255</v>
      </c>
      <c r="C465" s="251"/>
      <c r="D465" s="351">
        <v>2500</v>
      </c>
      <c r="E465" s="352"/>
      <c r="F465" s="352"/>
      <c r="G465" s="352"/>
    </row>
    <row r="466" spans="1:7" s="318" customFormat="1" hidden="1" x14ac:dyDescent="0.25">
      <c r="A466" s="245">
        <v>1</v>
      </c>
      <c r="B466" s="236" t="s">
        <v>19</v>
      </c>
      <c r="C466" s="251"/>
      <c r="D466" s="351">
        <v>300</v>
      </c>
      <c r="E466" s="352"/>
      <c r="F466" s="352"/>
      <c r="G466" s="352"/>
    </row>
    <row r="467" spans="1:7" s="318" customFormat="1" ht="30" hidden="1" x14ac:dyDescent="0.25">
      <c r="A467" s="245">
        <v>1</v>
      </c>
      <c r="B467" s="236" t="s">
        <v>160</v>
      </c>
      <c r="C467" s="251"/>
      <c r="D467" s="351">
        <v>800</v>
      </c>
      <c r="E467" s="352"/>
      <c r="F467" s="352"/>
      <c r="G467" s="352"/>
    </row>
    <row r="468" spans="1:7" s="318" customFormat="1" hidden="1" x14ac:dyDescent="0.25">
      <c r="A468" s="245">
        <v>1</v>
      </c>
      <c r="B468" s="236" t="s">
        <v>315</v>
      </c>
      <c r="C468" s="251"/>
      <c r="D468" s="351">
        <v>500</v>
      </c>
      <c r="E468" s="352"/>
      <c r="F468" s="352"/>
      <c r="G468" s="352"/>
    </row>
    <row r="469" spans="1:7" s="318" customFormat="1" hidden="1" x14ac:dyDescent="0.25">
      <c r="A469" s="245">
        <v>1</v>
      </c>
      <c r="B469" s="236" t="s">
        <v>32</v>
      </c>
      <c r="C469" s="251"/>
      <c r="D469" s="351">
        <v>80</v>
      </c>
      <c r="E469" s="352"/>
      <c r="F469" s="352"/>
      <c r="G469" s="352"/>
    </row>
    <row r="470" spans="1:7" s="318" customFormat="1" hidden="1" x14ac:dyDescent="0.25">
      <c r="A470" s="245">
        <v>1</v>
      </c>
      <c r="B470" s="236" t="s">
        <v>117</v>
      </c>
      <c r="C470" s="251"/>
      <c r="D470" s="351">
        <v>20</v>
      </c>
      <c r="E470" s="352"/>
      <c r="F470" s="352"/>
      <c r="G470" s="352"/>
    </row>
    <row r="471" spans="1:7" s="318" customFormat="1" hidden="1" x14ac:dyDescent="0.25">
      <c r="A471" s="245">
        <v>1</v>
      </c>
      <c r="B471" s="236" t="s">
        <v>240</v>
      </c>
      <c r="C471" s="251"/>
      <c r="D471" s="351">
        <v>250</v>
      </c>
      <c r="E471" s="352"/>
      <c r="F471" s="352"/>
      <c r="G471" s="352"/>
    </row>
    <row r="472" spans="1:7" s="318" customFormat="1" hidden="1" x14ac:dyDescent="0.25">
      <c r="A472" s="245">
        <v>1</v>
      </c>
      <c r="B472" s="236" t="s">
        <v>52</v>
      </c>
      <c r="C472" s="251"/>
      <c r="D472" s="351">
        <v>65</v>
      </c>
      <c r="E472" s="352"/>
      <c r="F472" s="352"/>
      <c r="G472" s="352"/>
    </row>
    <row r="473" spans="1:7" s="318" customFormat="1" hidden="1" x14ac:dyDescent="0.25">
      <c r="A473" s="245">
        <v>1</v>
      </c>
      <c r="B473" s="236" t="s">
        <v>54</v>
      </c>
      <c r="C473" s="251"/>
      <c r="D473" s="351">
        <v>40</v>
      </c>
      <c r="E473" s="352"/>
      <c r="F473" s="352"/>
      <c r="G473" s="352"/>
    </row>
    <row r="474" spans="1:7" s="318" customFormat="1" ht="30" hidden="1" x14ac:dyDescent="0.25">
      <c r="A474" s="245">
        <v>1</v>
      </c>
      <c r="B474" s="236" t="s">
        <v>162</v>
      </c>
      <c r="C474" s="251"/>
      <c r="D474" s="351">
        <v>20</v>
      </c>
      <c r="E474" s="352"/>
      <c r="F474" s="352"/>
      <c r="G474" s="352"/>
    </row>
    <row r="475" spans="1:7" s="318" customFormat="1" hidden="1" x14ac:dyDescent="0.25">
      <c r="A475" s="245">
        <v>1</v>
      </c>
      <c r="B475" s="236" t="s">
        <v>18</v>
      </c>
      <c r="C475" s="251"/>
      <c r="D475" s="351">
        <v>1800</v>
      </c>
      <c r="E475" s="352"/>
      <c r="F475" s="352"/>
      <c r="G475" s="352"/>
    </row>
    <row r="476" spans="1:7" s="318" customFormat="1" hidden="1" x14ac:dyDescent="0.25">
      <c r="A476" s="245">
        <v>1</v>
      </c>
      <c r="B476" s="236" t="s">
        <v>258</v>
      </c>
      <c r="C476" s="251"/>
      <c r="D476" s="351">
        <v>350</v>
      </c>
      <c r="E476" s="352"/>
      <c r="F476" s="352"/>
      <c r="G476" s="352"/>
    </row>
    <row r="477" spans="1:7" s="318" customFormat="1" hidden="1" x14ac:dyDescent="0.25">
      <c r="A477" s="245">
        <v>1</v>
      </c>
      <c r="B477" s="236" t="s">
        <v>319</v>
      </c>
      <c r="C477" s="251"/>
      <c r="D477" s="351">
        <v>120</v>
      </c>
      <c r="E477" s="352"/>
      <c r="F477" s="352"/>
      <c r="G477" s="352"/>
    </row>
    <row r="478" spans="1:7" s="318" customFormat="1" ht="30" hidden="1" x14ac:dyDescent="0.25">
      <c r="A478" s="245">
        <v>1</v>
      </c>
      <c r="B478" s="236" t="s">
        <v>265</v>
      </c>
      <c r="C478" s="251"/>
      <c r="D478" s="351">
        <v>30</v>
      </c>
      <c r="E478" s="352"/>
      <c r="F478" s="352"/>
      <c r="G478" s="352"/>
    </row>
    <row r="479" spans="1:7" s="318" customFormat="1" hidden="1" x14ac:dyDescent="0.25">
      <c r="A479" s="245">
        <v>1</v>
      </c>
      <c r="B479" s="236" t="s">
        <v>53</v>
      </c>
      <c r="C479" s="251"/>
      <c r="D479" s="351">
        <v>2500</v>
      </c>
      <c r="E479" s="352"/>
      <c r="F479" s="352"/>
      <c r="G479" s="352"/>
    </row>
    <row r="480" spans="1:7" s="318" customFormat="1" ht="30.75" hidden="1" thickBot="1" x14ac:dyDescent="0.3">
      <c r="A480" s="245">
        <v>1</v>
      </c>
      <c r="B480" s="236" t="s">
        <v>247</v>
      </c>
      <c r="C480" s="251"/>
      <c r="D480" s="353">
        <v>200</v>
      </c>
      <c r="E480" s="352"/>
      <c r="F480" s="352"/>
      <c r="G480" s="352"/>
    </row>
    <row r="481" spans="1:7" s="318" customFormat="1" ht="15.75" hidden="1" thickBot="1" x14ac:dyDescent="0.3">
      <c r="A481" s="245">
        <v>1</v>
      </c>
      <c r="B481" s="279" t="s">
        <v>10</v>
      </c>
      <c r="C481" s="280"/>
      <c r="D481" s="314"/>
      <c r="E481" s="282"/>
      <c r="F481" s="282"/>
      <c r="G481" s="282"/>
    </row>
    <row r="482" spans="1:7" s="318" customFormat="1" ht="24" hidden="1" customHeight="1" x14ac:dyDescent="0.25">
      <c r="A482" s="245">
        <v>1</v>
      </c>
      <c r="B482" s="354" t="s">
        <v>320</v>
      </c>
      <c r="C482" s="316"/>
      <c r="D482" s="317"/>
      <c r="E482" s="296"/>
      <c r="F482" s="296"/>
      <c r="G482" s="296"/>
    </row>
    <row r="483" spans="1:7" s="318" customFormat="1" ht="16.5" hidden="1" customHeight="1" x14ac:dyDescent="0.25">
      <c r="A483" s="245">
        <v>1</v>
      </c>
      <c r="B483" s="300" t="s">
        <v>4</v>
      </c>
      <c r="C483" s="231"/>
      <c r="D483" s="317"/>
      <c r="E483" s="296"/>
      <c r="F483" s="296"/>
      <c r="G483" s="296"/>
    </row>
    <row r="484" spans="1:7" s="318" customFormat="1" ht="21" hidden="1" customHeight="1" x14ac:dyDescent="0.25">
      <c r="A484" s="245">
        <v>1</v>
      </c>
      <c r="B484" s="227" t="s">
        <v>134</v>
      </c>
      <c r="C484" s="247">
        <v>365</v>
      </c>
      <c r="D484" s="317">
        <v>1076</v>
      </c>
      <c r="E484" s="320">
        <v>16.5</v>
      </c>
      <c r="F484" s="226">
        <f>ROUND(G484/C484,0)</f>
        <v>49</v>
      </c>
      <c r="G484" s="296">
        <f>ROUND(D484*E484,0)</f>
        <v>17754</v>
      </c>
    </row>
    <row r="485" spans="1:7" s="318" customFormat="1" ht="17.25" hidden="1" customHeight="1" thickBot="1" x14ac:dyDescent="0.3">
      <c r="A485" s="245">
        <v>1</v>
      </c>
      <c r="B485" s="302" t="s">
        <v>5</v>
      </c>
      <c r="C485" s="311">
        <v>365</v>
      </c>
      <c r="D485" s="340">
        <f>D484</f>
        <v>1076</v>
      </c>
      <c r="E485" s="233">
        <f>G485/D485</f>
        <v>16.5</v>
      </c>
      <c r="F485" s="278">
        <f>F484</f>
        <v>49</v>
      </c>
      <c r="G485" s="278">
        <f>G484</f>
        <v>17754</v>
      </c>
    </row>
    <row r="486" spans="1:7" s="318" customFormat="1" ht="17.25" hidden="1" customHeight="1" thickBot="1" x14ac:dyDescent="0.3">
      <c r="A486" s="245">
        <v>1</v>
      </c>
      <c r="B486" s="279" t="s">
        <v>10</v>
      </c>
      <c r="C486" s="280"/>
      <c r="D486" s="314"/>
      <c r="E486" s="282"/>
      <c r="F486" s="282"/>
      <c r="G486" s="282"/>
    </row>
    <row r="487" spans="1:7" s="360" customFormat="1" ht="78" hidden="1" customHeight="1" thickBot="1" x14ac:dyDescent="0.3">
      <c r="A487" s="245">
        <v>1</v>
      </c>
      <c r="B487" s="355" t="s">
        <v>83</v>
      </c>
      <c r="C487" s="356"/>
      <c r="D487" s="357"/>
      <c r="E487" s="358"/>
      <c r="F487" s="358"/>
      <c r="G487" s="359"/>
    </row>
    <row r="488" spans="1:7" s="318" customFormat="1" ht="22.5" hidden="1" customHeight="1" x14ac:dyDescent="0.25">
      <c r="A488" s="245">
        <v>1</v>
      </c>
      <c r="B488" s="361" t="s">
        <v>4</v>
      </c>
      <c r="C488" s="362"/>
      <c r="D488" s="347"/>
      <c r="E488" s="253"/>
      <c r="F488" s="253"/>
      <c r="G488" s="253"/>
    </row>
    <row r="489" spans="1:7" s="318" customFormat="1" ht="16.5" hidden="1" customHeight="1" x14ac:dyDescent="0.25">
      <c r="A489" s="245">
        <v>1</v>
      </c>
      <c r="B489" s="227" t="s">
        <v>42</v>
      </c>
      <c r="C489" s="228">
        <v>320</v>
      </c>
      <c r="D489" s="351">
        <v>210</v>
      </c>
      <c r="E489" s="320">
        <v>10</v>
      </c>
      <c r="F489" s="226">
        <f>ROUND(G489/C489,0)</f>
        <v>7</v>
      </c>
      <c r="G489" s="296">
        <f>ROUND(D489*E489,0)</f>
        <v>2100</v>
      </c>
    </row>
    <row r="490" spans="1:7" s="318" customFormat="1" ht="21" hidden="1" customHeight="1" x14ac:dyDescent="0.25">
      <c r="A490" s="245">
        <v>1</v>
      </c>
      <c r="B490" s="302" t="s">
        <v>5</v>
      </c>
      <c r="C490" s="231"/>
      <c r="D490" s="363">
        <f>D489</f>
        <v>210</v>
      </c>
      <c r="E490" s="364">
        <f>E489</f>
        <v>10</v>
      </c>
      <c r="F490" s="365">
        <f>F489</f>
        <v>7</v>
      </c>
      <c r="G490" s="365">
        <f>G489</f>
        <v>2100</v>
      </c>
    </row>
    <row r="491" spans="1:7" s="318" customFormat="1" hidden="1" x14ac:dyDescent="0.25">
      <c r="A491" s="245">
        <v>1</v>
      </c>
      <c r="B491" s="260" t="s">
        <v>180</v>
      </c>
      <c r="C491" s="261"/>
      <c r="D491" s="229"/>
      <c r="E491" s="366"/>
      <c r="F491" s="365"/>
      <c r="G491" s="253"/>
    </row>
    <row r="492" spans="1:7" s="318" customFormat="1" hidden="1" x14ac:dyDescent="0.25">
      <c r="A492" s="245">
        <v>1</v>
      </c>
      <c r="B492" s="246" t="s">
        <v>115</v>
      </c>
      <c r="C492" s="251"/>
      <c r="D492" s="229">
        <v>3850</v>
      </c>
      <c r="E492" s="366"/>
      <c r="F492" s="365"/>
      <c r="G492" s="253"/>
    </row>
    <row r="493" spans="1:7" s="318" customFormat="1" hidden="1" x14ac:dyDescent="0.25">
      <c r="A493" s="245">
        <v>1</v>
      </c>
      <c r="B493" s="254" t="s">
        <v>232</v>
      </c>
      <c r="C493" s="251"/>
      <c r="D493" s="250">
        <v>3850</v>
      </c>
      <c r="E493" s="366"/>
      <c r="F493" s="365"/>
      <c r="G493" s="253"/>
    </row>
    <row r="494" spans="1:7" s="318" customFormat="1" hidden="1" x14ac:dyDescent="0.25">
      <c r="A494" s="245">
        <v>1</v>
      </c>
      <c r="B494" s="256" t="s">
        <v>113</v>
      </c>
      <c r="C494" s="251"/>
      <c r="D494" s="229"/>
      <c r="E494" s="366"/>
      <c r="F494" s="365"/>
      <c r="G494" s="253"/>
    </row>
    <row r="495" spans="1:7" s="318" customFormat="1" ht="30" hidden="1" x14ac:dyDescent="0.25">
      <c r="A495" s="245">
        <v>1</v>
      </c>
      <c r="B495" s="256" t="s">
        <v>114</v>
      </c>
      <c r="C495" s="251"/>
      <c r="D495" s="229"/>
      <c r="E495" s="366"/>
      <c r="F495" s="365"/>
      <c r="G495" s="253"/>
    </row>
    <row r="496" spans="1:7" s="318" customFormat="1" ht="18" hidden="1" customHeight="1" x14ac:dyDescent="0.25">
      <c r="A496" s="245">
        <v>1</v>
      </c>
      <c r="B496" s="262" t="s">
        <v>148</v>
      </c>
      <c r="C496" s="251"/>
      <c r="D496" s="232">
        <f>D492+ROUND(D494*3.2,0)+D495</f>
        <v>3850</v>
      </c>
      <c r="E496" s="366"/>
      <c r="F496" s="365"/>
      <c r="G496" s="253"/>
    </row>
    <row r="497" spans="1:7" s="318" customFormat="1" ht="24.75" hidden="1" customHeight="1" x14ac:dyDescent="0.25">
      <c r="A497" s="245">
        <v>1</v>
      </c>
      <c r="B497" s="367" t="s">
        <v>7</v>
      </c>
      <c r="C497" s="327"/>
      <c r="D497" s="368"/>
      <c r="E497" s="327"/>
      <c r="F497" s="327"/>
      <c r="G497" s="327"/>
    </row>
    <row r="498" spans="1:7" s="318" customFormat="1" ht="18" hidden="1" customHeight="1" x14ac:dyDescent="0.25">
      <c r="A498" s="245">
        <v>1</v>
      </c>
      <c r="B498" s="270" t="s">
        <v>136</v>
      </c>
      <c r="C498" s="327"/>
      <c r="D498" s="369"/>
      <c r="E498" s="327"/>
      <c r="F498" s="370"/>
      <c r="G498" s="370"/>
    </row>
    <row r="499" spans="1:7" s="318" customFormat="1" ht="18.75" hidden="1" customHeight="1" x14ac:dyDescent="0.25">
      <c r="A499" s="245">
        <v>1</v>
      </c>
      <c r="B499" s="271" t="s">
        <v>26</v>
      </c>
      <c r="C499" s="247">
        <v>240</v>
      </c>
      <c r="D499" s="229">
        <v>200</v>
      </c>
      <c r="E499" s="371">
        <v>10</v>
      </c>
      <c r="F499" s="226">
        <f>ROUND(G499/C499,0)</f>
        <v>8</v>
      </c>
      <c r="G499" s="296">
        <f>ROUND(D499*E499,0)</f>
        <v>2000</v>
      </c>
    </row>
    <row r="500" spans="1:7" s="318" customFormat="1" ht="18" hidden="1" customHeight="1" x14ac:dyDescent="0.25">
      <c r="A500" s="245">
        <v>1</v>
      </c>
      <c r="B500" s="239" t="s">
        <v>9</v>
      </c>
      <c r="C500" s="228"/>
      <c r="D500" s="240">
        <f t="shared" ref="D500" si="45">D499</f>
        <v>200</v>
      </c>
      <c r="E500" s="372">
        <f t="shared" ref="E500:G501" si="46">E499</f>
        <v>10</v>
      </c>
      <c r="F500" s="373">
        <f t="shared" si="46"/>
        <v>8</v>
      </c>
      <c r="G500" s="373">
        <f t="shared" si="46"/>
        <v>2000</v>
      </c>
    </row>
    <row r="501" spans="1:7" s="318" customFormat="1" ht="24.75" hidden="1" customHeight="1" thickBot="1" x14ac:dyDescent="0.3">
      <c r="A501" s="245">
        <v>1</v>
      </c>
      <c r="B501" s="374" t="s">
        <v>110</v>
      </c>
      <c r="C501" s="228"/>
      <c r="D501" s="375">
        <f t="shared" ref="D501" si="47">D500</f>
        <v>200</v>
      </c>
      <c r="E501" s="376">
        <f t="shared" si="46"/>
        <v>10</v>
      </c>
      <c r="F501" s="234">
        <f t="shared" si="46"/>
        <v>8</v>
      </c>
      <c r="G501" s="377">
        <f t="shared" si="46"/>
        <v>2000</v>
      </c>
    </row>
    <row r="502" spans="1:7" s="318" customFormat="1" ht="17.25" hidden="1" customHeight="1" thickBot="1" x14ac:dyDescent="0.3">
      <c r="A502" s="245">
        <v>1</v>
      </c>
      <c r="B502" s="279" t="s">
        <v>10</v>
      </c>
      <c r="C502" s="378"/>
      <c r="D502" s="379"/>
      <c r="E502" s="380"/>
      <c r="F502" s="380"/>
      <c r="G502" s="380"/>
    </row>
    <row r="503" spans="1:7" s="318" customFormat="1" ht="24.75" hidden="1" customHeight="1" x14ac:dyDescent="0.25">
      <c r="A503" s="245">
        <v>1</v>
      </c>
      <c r="B503" s="354" t="s">
        <v>108</v>
      </c>
      <c r="C503" s="316"/>
      <c r="D503" s="317"/>
      <c r="E503" s="296"/>
      <c r="F503" s="296"/>
      <c r="G503" s="296"/>
    </row>
    <row r="504" spans="1:7" s="318" customFormat="1" ht="17.25" hidden="1" customHeight="1" x14ac:dyDescent="0.25">
      <c r="A504" s="245">
        <v>1</v>
      </c>
      <c r="B504" s="300" t="s">
        <v>4</v>
      </c>
      <c r="C504" s="231"/>
      <c r="D504" s="317"/>
      <c r="E504" s="296"/>
      <c r="F504" s="296"/>
      <c r="G504" s="296"/>
    </row>
    <row r="505" spans="1:7" s="318" customFormat="1" ht="20.25" hidden="1" customHeight="1" x14ac:dyDescent="0.25">
      <c r="A505" s="245">
        <v>1</v>
      </c>
      <c r="B505" s="381" t="s">
        <v>133</v>
      </c>
      <c r="C505" s="247">
        <v>340</v>
      </c>
      <c r="D505" s="319">
        <v>435</v>
      </c>
      <c r="E505" s="382">
        <v>7</v>
      </c>
      <c r="F505" s="226">
        <f>ROUND(G505/C505,0)</f>
        <v>9</v>
      </c>
      <c r="G505" s="296">
        <f>ROUND(D505*E505,0)</f>
        <v>3045</v>
      </c>
    </row>
    <row r="506" spans="1:7" s="318" customFormat="1" ht="18" hidden="1" customHeight="1" thickBot="1" x14ac:dyDescent="0.3">
      <c r="A506" s="245">
        <v>1</v>
      </c>
      <c r="B506" s="383" t="s">
        <v>5</v>
      </c>
      <c r="C506" s="311"/>
      <c r="D506" s="321">
        <f>D505</f>
        <v>435</v>
      </c>
      <c r="E506" s="384">
        <f>E505</f>
        <v>7</v>
      </c>
      <c r="F506" s="366">
        <f>F505</f>
        <v>9</v>
      </c>
      <c r="G506" s="278">
        <f>G505</f>
        <v>3045</v>
      </c>
    </row>
    <row r="507" spans="1:7" s="318" customFormat="1" ht="16.5" hidden="1" customHeight="1" thickBot="1" x14ac:dyDescent="0.3">
      <c r="A507" s="245">
        <v>1</v>
      </c>
      <c r="B507" s="279" t="s">
        <v>10</v>
      </c>
      <c r="C507" s="280"/>
      <c r="D507" s="385"/>
      <c r="E507" s="386"/>
      <c r="F507" s="386"/>
      <c r="G507" s="386"/>
    </row>
    <row r="508" spans="1:7" s="318" customFormat="1" ht="24.75" hidden="1" customHeight="1" x14ac:dyDescent="0.25">
      <c r="A508" s="245">
        <v>1</v>
      </c>
      <c r="B508" s="387" t="s">
        <v>139</v>
      </c>
      <c r="C508" s="298"/>
      <c r="D508" s="388"/>
      <c r="E508" s="389"/>
      <c r="F508" s="389"/>
      <c r="G508" s="389"/>
    </row>
    <row r="509" spans="1:7" s="318" customFormat="1" ht="31.5" hidden="1" customHeight="1" x14ac:dyDescent="0.25">
      <c r="A509" s="245">
        <v>1</v>
      </c>
      <c r="B509" s="390" t="s">
        <v>164</v>
      </c>
      <c r="C509" s="231"/>
      <c r="D509" s="391">
        <v>3500</v>
      </c>
      <c r="E509" s="231"/>
      <c r="F509" s="278"/>
      <c r="G509" s="278"/>
    </row>
    <row r="510" spans="1:7" s="318" customFormat="1" ht="31.5" hidden="1" customHeight="1" x14ac:dyDescent="0.25">
      <c r="A510" s="245">
        <v>1</v>
      </c>
      <c r="B510" s="390" t="s">
        <v>165</v>
      </c>
      <c r="C510" s="231"/>
      <c r="D510" s="391">
        <v>16500</v>
      </c>
      <c r="E510" s="231"/>
      <c r="F510" s="278"/>
      <c r="G510" s="278"/>
    </row>
    <row r="511" spans="1:7" s="318" customFormat="1" ht="19.5" hidden="1" customHeight="1" thickBot="1" x14ac:dyDescent="0.3">
      <c r="A511" s="245">
        <v>1</v>
      </c>
      <c r="B511" s="390" t="s">
        <v>182</v>
      </c>
      <c r="C511" s="231"/>
      <c r="D511" s="391">
        <v>525</v>
      </c>
      <c r="E511" s="231"/>
      <c r="F511" s="278"/>
      <c r="G511" s="278"/>
    </row>
    <row r="512" spans="1:7" s="318" customFormat="1" ht="17.25" hidden="1" customHeight="1" thickBot="1" x14ac:dyDescent="0.3">
      <c r="A512" s="245">
        <v>1</v>
      </c>
      <c r="B512" s="279" t="s">
        <v>10</v>
      </c>
      <c r="C512" s="378"/>
      <c r="D512" s="379"/>
      <c r="E512" s="380"/>
      <c r="F512" s="380"/>
      <c r="G512" s="380"/>
    </row>
    <row r="513" spans="1:7" ht="24.75" customHeight="1" x14ac:dyDescent="0.25">
      <c r="A513" s="245">
        <v>1</v>
      </c>
      <c r="B513" s="677" t="s">
        <v>172</v>
      </c>
      <c r="C513" s="480"/>
      <c r="D513" s="678"/>
      <c r="E513" s="679"/>
      <c r="F513" s="679"/>
      <c r="G513" s="679"/>
    </row>
    <row r="514" spans="1:7" ht="21" customHeight="1" x14ac:dyDescent="0.25">
      <c r="A514" s="245">
        <v>1</v>
      </c>
      <c r="B514" s="300" t="s">
        <v>4</v>
      </c>
      <c r="C514" s="228"/>
      <c r="D514" s="319"/>
      <c r="E514" s="680"/>
      <c r="F514" s="680"/>
      <c r="G514" s="680"/>
    </row>
    <row r="515" spans="1:7" ht="18.75" customHeight="1" x14ac:dyDescent="0.25">
      <c r="A515" s="245">
        <v>1</v>
      </c>
      <c r="B515" s="681" t="s">
        <v>73</v>
      </c>
      <c r="C515" s="228">
        <v>340</v>
      </c>
      <c r="D515" s="319">
        <v>1605</v>
      </c>
      <c r="E515" s="237">
        <v>14.5</v>
      </c>
      <c r="F515" s="226">
        <f>ROUND(G515/C515,0)</f>
        <v>68</v>
      </c>
      <c r="G515" s="296">
        <f>ROUND(D515*E515,0)</f>
        <v>23273</v>
      </c>
    </row>
    <row r="516" spans="1:7" ht="18.75" customHeight="1" x14ac:dyDescent="0.25">
      <c r="A516" s="245">
        <v>1</v>
      </c>
      <c r="B516" s="681" t="s">
        <v>195</v>
      </c>
      <c r="C516" s="228">
        <v>330</v>
      </c>
      <c r="D516" s="319"/>
      <c r="E516" s="237"/>
      <c r="F516" s="226"/>
      <c r="G516" s="238">
        <f>ROUND(D516*E516,0)</f>
        <v>0</v>
      </c>
    </row>
    <row r="517" spans="1:7" ht="20.25" customHeight="1" x14ac:dyDescent="0.25">
      <c r="A517" s="245">
        <v>1</v>
      </c>
      <c r="B517" s="230" t="s">
        <v>5</v>
      </c>
      <c r="C517" s="228"/>
      <c r="D517" s="682">
        <f t="shared" ref="D517" si="48">D515</f>
        <v>1605</v>
      </c>
      <c r="E517" s="233">
        <f>G517/D517</f>
        <v>14.50031152647975</v>
      </c>
      <c r="F517" s="311">
        <f t="shared" ref="F517" si="49">F515</f>
        <v>68</v>
      </c>
      <c r="G517" s="311">
        <f>G515+G516</f>
        <v>23273</v>
      </c>
    </row>
    <row r="518" spans="1:7" ht="15.75" customHeight="1" x14ac:dyDescent="0.25">
      <c r="A518" s="245">
        <v>1</v>
      </c>
      <c r="B518" s="260" t="s">
        <v>180</v>
      </c>
      <c r="C518" s="228"/>
      <c r="D518" s="682"/>
      <c r="E518" s="683"/>
      <c r="F518" s="311"/>
      <c r="G518" s="311"/>
    </row>
    <row r="519" spans="1:7" ht="17.25" customHeight="1" x14ac:dyDescent="0.25">
      <c r="A519" s="245">
        <v>1</v>
      </c>
      <c r="B519" s="246" t="s">
        <v>115</v>
      </c>
      <c r="C519" s="228"/>
      <c r="D519" s="669">
        <v>3000</v>
      </c>
      <c r="E519" s="683"/>
      <c r="F519" s="311"/>
      <c r="G519" s="311"/>
    </row>
    <row r="520" spans="1:7" ht="17.25" customHeight="1" x14ac:dyDescent="0.25">
      <c r="A520" s="245">
        <v>1</v>
      </c>
      <c r="B520" s="246" t="s">
        <v>232</v>
      </c>
      <c r="C520" s="228"/>
      <c r="D520" s="669">
        <v>3000</v>
      </c>
      <c r="E520" s="683"/>
      <c r="F520" s="311"/>
      <c r="G520" s="311"/>
    </row>
    <row r="521" spans="1:7" ht="18.75" customHeight="1" x14ac:dyDescent="0.25">
      <c r="A521" s="245">
        <v>1</v>
      </c>
      <c r="B521" s="256" t="s">
        <v>113</v>
      </c>
      <c r="C521" s="228"/>
      <c r="D521" s="669">
        <f>30000-800</f>
        <v>29200</v>
      </c>
      <c r="E521" s="683"/>
      <c r="F521" s="311"/>
      <c r="G521" s="311"/>
    </row>
    <row r="522" spans="1:7" ht="30" x14ac:dyDescent="0.25">
      <c r="A522" s="245">
        <v>1</v>
      </c>
      <c r="B522" s="256" t="s">
        <v>114</v>
      </c>
      <c r="C522" s="228"/>
      <c r="D522" s="682"/>
      <c r="E522" s="683"/>
      <c r="F522" s="311"/>
      <c r="G522" s="311"/>
    </row>
    <row r="523" spans="1:7" ht="17.25" customHeight="1" x14ac:dyDescent="0.25">
      <c r="A523" s="245">
        <v>1</v>
      </c>
      <c r="B523" s="262" t="s">
        <v>148</v>
      </c>
      <c r="C523" s="228"/>
      <c r="D523" s="682">
        <f>D519+ROUND(D521*4.2,0)+D522</f>
        <v>125640</v>
      </c>
      <c r="E523" s="683"/>
      <c r="F523" s="311"/>
      <c r="G523" s="311"/>
    </row>
    <row r="524" spans="1:7" ht="20.25" customHeight="1" x14ac:dyDescent="0.25">
      <c r="A524" s="245">
        <v>1</v>
      </c>
      <c r="B524" s="268" t="s">
        <v>7</v>
      </c>
      <c r="C524" s="228"/>
      <c r="D524" s="319"/>
      <c r="E524" s="228"/>
      <c r="F524" s="228"/>
      <c r="G524" s="680"/>
    </row>
    <row r="525" spans="1:7" ht="20.25" customHeight="1" x14ac:dyDescent="0.25">
      <c r="A525" s="245">
        <v>1</v>
      </c>
      <c r="B525" s="270" t="s">
        <v>136</v>
      </c>
      <c r="C525" s="228"/>
      <c r="D525" s="319"/>
      <c r="E525" s="228"/>
      <c r="F525" s="228"/>
      <c r="G525" s="680"/>
    </row>
    <row r="526" spans="1:7" ht="18" customHeight="1" x14ac:dyDescent="0.25">
      <c r="A526" s="245">
        <v>1</v>
      </c>
      <c r="B526" s="681" t="s">
        <v>73</v>
      </c>
      <c r="C526" s="228">
        <v>300</v>
      </c>
      <c r="D526" s="319">
        <v>610</v>
      </c>
      <c r="E526" s="237">
        <v>14</v>
      </c>
      <c r="F526" s="226">
        <f>ROUND(G526/C526,0)</f>
        <v>28</v>
      </c>
      <c r="G526" s="296">
        <f>ROUND(D526*E526,0)</f>
        <v>8540</v>
      </c>
    </row>
    <row r="527" spans="1:7" ht="16.5" customHeight="1" x14ac:dyDescent="0.25">
      <c r="A527" s="245">
        <v>1</v>
      </c>
      <c r="B527" s="684" t="s">
        <v>9</v>
      </c>
      <c r="C527" s="228"/>
      <c r="D527" s="321">
        <f t="shared" ref="D527" si="50">D526</f>
        <v>610</v>
      </c>
      <c r="E527" s="384">
        <f t="shared" ref="E527:G527" si="51">E526</f>
        <v>14</v>
      </c>
      <c r="F527" s="322">
        <f t="shared" si="51"/>
        <v>28</v>
      </c>
      <c r="G527" s="322">
        <f t="shared" si="51"/>
        <v>8540</v>
      </c>
    </row>
    <row r="528" spans="1:7" ht="19.5" customHeight="1" x14ac:dyDescent="0.25">
      <c r="A528" s="245">
        <v>1</v>
      </c>
      <c r="B528" s="270" t="s">
        <v>20</v>
      </c>
      <c r="C528" s="228"/>
      <c r="D528" s="321"/>
      <c r="E528" s="384"/>
      <c r="F528" s="322"/>
      <c r="G528" s="322"/>
    </row>
    <row r="529" spans="1:7" ht="18" customHeight="1" x14ac:dyDescent="0.25">
      <c r="A529" s="245">
        <v>1</v>
      </c>
      <c r="B529" s="271" t="s">
        <v>73</v>
      </c>
      <c r="C529" s="497">
        <v>240</v>
      </c>
      <c r="D529" s="229">
        <v>706</v>
      </c>
      <c r="E529" s="498">
        <v>8</v>
      </c>
      <c r="F529" s="226">
        <f>ROUND(G529/C529,0)</f>
        <v>24</v>
      </c>
      <c r="G529" s="296">
        <f>ROUND(D529*E529,0)</f>
        <v>5648</v>
      </c>
    </row>
    <row r="530" spans="1:7" ht="16.5" customHeight="1" x14ac:dyDescent="0.25">
      <c r="A530" s="245">
        <v>1</v>
      </c>
      <c r="B530" s="271" t="s">
        <v>195</v>
      </c>
      <c r="C530" s="497">
        <v>240</v>
      </c>
      <c r="D530" s="321"/>
      <c r="E530" s="320"/>
      <c r="F530" s="322"/>
      <c r="G530" s="296">
        <f>ROUND(D530*E530,0)</f>
        <v>0</v>
      </c>
    </row>
    <row r="531" spans="1:7" ht="17.25" customHeight="1" x14ac:dyDescent="0.25">
      <c r="A531" s="245">
        <v>1</v>
      </c>
      <c r="B531" s="239" t="s">
        <v>138</v>
      </c>
      <c r="C531" s="228"/>
      <c r="D531" s="321">
        <f>D529+D530</f>
        <v>706</v>
      </c>
      <c r="E531" s="683">
        <f>G531/D531</f>
        <v>8</v>
      </c>
      <c r="F531" s="322">
        <f t="shared" ref="F531:G531" si="52">F529+F530</f>
        <v>24</v>
      </c>
      <c r="G531" s="322">
        <f t="shared" si="52"/>
        <v>5648</v>
      </c>
    </row>
    <row r="532" spans="1:7" ht="19.5" customHeight="1" thickBot="1" x14ac:dyDescent="0.3">
      <c r="A532" s="245">
        <v>1</v>
      </c>
      <c r="B532" s="275" t="s">
        <v>110</v>
      </c>
      <c r="C532" s="228"/>
      <c r="D532" s="321">
        <f>D527+D531</f>
        <v>1316</v>
      </c>
      <c r="E532" s="683">
        <f>G532/D532</f>
        <v>10.781155015197568</v>
      </c>
      <c r="F532" s="322">
        <f>F527+F531</f>
        <v>52</v>
      </c>
      <c r="G532" s="322">
        <f>G527+G531</f>
        <v>14188</v>
      </c>
    </row>
    <row r="533" spans="1:7" ht="15" customHeight="1" thickBot="1" x14ac:dyDescent="0.3">
      <c r="A533" s="245">
        <v>1</v>
      </c>
      <c r="B533" s="279" t="s">
        <v>10</v>
      </c>
      <c r="C533" s="280"/>
      <c r="D533" s="314"/>
      <c r="E533" s="282"/>
      <c r="F533" s="282"/>
      <c r="G533" s="282"/>
    </row>
    <row r="534" spans="1:7" ht="21.75" hidden="1" customHeight="1" x14ac:dyDescent="0.25">
      <c r="A534" s="245">
        <v>1</v>
      </c>
      <c r="B534" s="354" t="s">
        <v>173</v>
      </c>
      <c r="C534" s="228"/>
      <c r="D534" s="319"/>
      <c r="E534" s="680"/>
      <c r="F534" s="680"/>
      <c r="G534" s="680"/>
    </row>
    <row r="535" spans="1:7" ht="21.75" hidden="1" customHeight="1" x14ac:dyDescent="0.25">
      <c r="A535" s="245">
        <v>1</v>
      </c>
      <c r="B535" s="260" t="s">
        <v>6</v>
      </c>
      <c r="C535" s="228"/>
      <c r="D535" s="319"/>
      <c r="E535" s="680"/>
      <c r="F535" s="680"/>
      <c r="G535" s="680"/>
    </row>
    <row r="536" spans="1:7" ht="15" hidden="1" customHeight="1" x14ac:dyDescent="0.25">
      <c r="A536" s="245">
        <v>1</v>
      </c>
      <c r="B536" s="246" t="s">
        <v>115</v>
      </c>
      <c r="C536" s="228"/>
      <c r="D536" s="319"/>
      <c r="E536" s="680"/>
      <c r="F536" s="680"/>
      <c r="G536" s="680"/>
    </row>
    <row r="537" spans="1:7" ht="15" hidden="1" customHeight="1" x14ac:dyDescent="0.25">
      <c r="A537" s="245">
        <v>1</v>
      </c>
      <c r="B537" s="256" t="s">
        <v>113</v>
      </c>
      <c r="C537" s="228"/>
      <c r="D537" s="319"/>
      <c r="E537" s="680"/>
      <c r="F537" s="680"/>
      <c r="G537" s="680"/>
    </row>
    <row r="538" spans="1:7" ht="15" hidden="1" customHeight="1" x14ac:dyDescent="0.25">
      <c r="A538" s="245">
        <v>1</v>
      </c>
      <c r="B538" s="256" t="s">
        <v>114</v>
      </c>
      <c r="C538" s="228"/>
      <c r="D538" s="319"/>
      <c r="E538" s="680"/>
      <c r="F538" s="680"/>
      <c r="G538" s="680"/>
    </row>
    <row r="539" spans="1:7" ht="15" hidden="1" customHeight="1" x14ac:dyDescent="0.25">
      <c r="A539" s="245">
        <v>1</v>
      </c>
      <c r="B539" s="262" t="s">
        <v>148</v>
      </c>
      <c r="C539" s="228"/>
      <c r="D539" s="319"/>
      <c r="E539" s="680"/>
      <c r="F539" s="680"/>
      <c r="G539" s="680"/>
    </row>
    <row r="540" spans="1:7" ht="15" hidden="1" customHeight="1" x14ac:dyDescent="0.25">
      <c r="A540" s="245">
        <v>1</v>
      </c>
      <c r="B540" s="500" t="s">
        <v>116</v>
      </c>
      <c r="C540" s="228"/>
      <c r="D540" s="319"/>
      <c r="E540" s="680"/>
      <c r="F540" s="680"/>
      <c r="G540" s="680"/>
    </row>
    <row r="541" spans="1:7" s="688" customFormat="1" hidden="1" x14ac:dyDescent="0.25">
      <c r="A541" s="245">
        <v>1</v>
      </c>
      <c r="B541" s="271" t="s">
        <v>55</v>
      </c>
      <c r="C541" s="685"/>
      <c r="D541" s="686">
        <v>9500</v>
      </c>
      <c r="E541" s="687"/>
      <c r="F541" s="687"/>
      <c r="G541" s="687"/>
    </row>
    <row r="542" spans="1:7" s="688" customFormat="1" ht="30" hidden="1" customHeight="1" x14ac:dyDescent="0.25">
      <c r="A542" s="245">
        <v>1</v>
      </c>
      <c r="B542" s="689" t="s">
        <v>246</v>
      </c>
      <c r="C542" s="685"/>
      <c r="D542" s="686">
        <v>16800</v>
      </c>
      <c r="E542" s="687"/>
      <c r="F542" s="687"/>
      <c r="G542" s="687"/>
    </row>
    <row r="543" spans="1:7" s="688" customFormat="1" hidden="1" x14ac:dyDescent="0.25">
      <c r="A543" s="245">
        <v>1</v>
      </c>
      <c r="B543" s="271" t="s">
        <v>321</v>
      </c>
      <c r="C543" s="685"/>
      <c r="D543" s="686">
        <v>1600</v>
      </c>
      <c r="E543" s="687"/>
      <c r="F543" s="687"/>
      <c r="G543" s="687"/>
    </row>
    <row r="544" spans="1:7" ht="20.25" hidden="1" customHeight="1" x14ac:dyDescent="0.25">
      <c r="A544" s="245">
        <v>1</v>
      </c>
      <c r="B544" s="268" t="s">
        <v>7</v>
      </c>
      <c r="C544" s="228"/>
      <c r="D544" s="690"/>
      <c r="E544" s="228"/>
      <c r="F544" s="228"/>
      <c r="G544" s="680"/>
    </row>
    <row r="545" spans="1:7" ht="19.5" hidden="1" customHeight="1" x14ac:dyDescent="0.25">
      <c r="A545" s="245">
        <v>1</v>
      </c>
      <c r="B545" s="270" t="s">
        <v>20</v>
      </c>
      <c r="C545" s="228"/>
      <c r="D545" s="690"/>
      <c r="E545" s="384"/>
      <c r="F545" s="322"/>
      <c r="G545" s="322"/>
    </row>
    <row r="546" spans="1:7" ht="18" hidden="1" customHeight="1" x14ac:dyDescent="0.25">
      <c r="A546" s="245">
        <v>1</v>
      </c>
      <c r="B546" s="271" t="s">
        <v>205</v>
      </c>
      <c r="C546" s="497">
        <v>240</v>
      </c>
      <c r="D546" s="691" t="e">
        <f>#REF!+#REF!</f>
        <v>#REF!</v>
      </c>
      <c r="E546" s="498"/>
      <c r="F546" s="226"/>
      <c r="G546" s="296" t="e">
        <f>ROUND(D546*E546,0)</f>
        <v>#REF!</v>
      </c>
    </row>
    <row r="547" spans="1:7" ht="21.75" hidden="1" customHeight="1" x14ac:dyDescent="0.25">
      <c r="A547" s="245">
        <v>1</v>
      </c>
      <c r="B547" s="239" t="s">
        <v>138</v>
      </c>
      <c r="C547" s="228"/>
      <c r="D547" s="321" t="e">
        <f>D546</f>
        <v>#REF!</v>
      </c>
      <c r="E547" s="683" t="e">
        <f>G547/D547</f>
        <v>#REF!</v>
      </c>
      <c r="F547" s="322">
        <f>F546</f>
        <v>0</v>
      </c>
      <c r="G547" s="322" t="e">
        <f t="shared" ref="G547:G548" si="53">G546</f>
        <v>#REF!</v>
      </c>
    </row>
    <row r="548" spans="1:7" ht="19.5" hidden="1" customHeight="1" thickBot="1" x14ac:dyDescent="0.3">
      <c r="A548" s="245">
        <v>1</v>
      </c>
      <c r="B548" s="275" t="s">
        <v>110</v>
      </c>
      <c r="C548" s="228"/>
      <c r="D548" s="321" t="e">
        <f>D547</f>
        <v>#REF!</v>
      </c>
      <c r="E548" s="683" t="e">
        <f>G548/D548</f>
        <v>#REF!</v>
      </c>
      <c r="F548" s="322">
        <f>F547</f>
        <v>0</v>
      </c>
      <c r="G548" s="322" t="e">
        <f t="shared" si="53"/>
        <v>#REF!</v>
      </c>
    </row>
    <row r="549" spans="1:7" ht="16.5" hidden="1" customHeight="1" thickBot="1" x14ac:dyDescent="0.3">
      <c r="A549" s="245">
        <v>1</v>
      </c>
      <c r="B549" s="279" t="s">
        <v>10</v>
      </c>
      <c r="C549" s="280"/>
      <c r="D549" s="692"/>
      <c r="E549" s="282"/>
      <c r="F549" s="282"/>
      <c r="G549" s="282"/>
    </row>
    <row r="550" spans="1:7" ht="16.5" hidden="1" customHeight="1" thickBot="1" x14ac:dyDescent="0.3">
      <c r="B550" s="693"/>
      <c r="C550" s="694"/>
      <c r="D550" s="695"/>
      <c r="E550" s="637"/>
      <c r="F550" s="696"/>
      <c r="G550" s="637"/>
    </row>
    <row r="551" spans="1:7" ht="24.75" hidden="1" customHeight="1" thickBot="1" x14ac:dyDescent="0.3">
      <c r="B551" s="677" t="s">
        <v>196</v>
      </c>
      <c r="C551" s="694"/>
      <c r="D551" s="697"/>
      <c r="E551" s="679"/>
      <c r="F551" s="679"/>
      <c r="G551" s="679"/>
    </row>
    <row r="552" spans="1:7" ht="21" hidden="1" customHeight="1" thickBot="1" x14ac:dyDescent="0.3">
      <c r="B552" s="300" t="s">
        <v>4</v>
      </c>
      <c r="C552" s="694"/>
      <c r="D552" s="690"/>
      <c r="E552" s="680"/>
      <c r="F552" s="680"/>
      <c r="G552" s="680"/>
    </row>
    <row r="553" spans="1:7" hidden="1" x14ac:dyDescent="0.25">
      <c r="B553" s="246" t="s">
        <v>198</v>
      </c>
      <c r="C553" s="694">
        <v>350</v>
      </c>
      <c r="D553" s="690" t="e">
        <f>#REF!+#REF!</f>
        <v>#REF!</v>
      </c>
      <c r="E553" s="237"/>
      <c r="F553" s="226"/>
      <c r="G553" s="296" t="e">
        <f>ROUND(D553*E553,0)</f>
        <v>#REF!</v>
      </c>
    </row>
    <row r="554" spans="1:7" hidden="1" x14ac:dyDescent="0.25">
      <c r="B554" s="246" t="s">
        <v>197</v>
      </c>
      <c r="C554" s="694">
        <v>340</v>
      </c>
      <c r="D554" s="690" t="e">
        <f>#REF!+#REF!</f>
        <v>#REF!</v>
      </c>
      <c r="E554" s="237"/>
      <c r="F554" s="226"/>
      <c r="G554" s="238" t="e">
        <f>ROUND(D554*E554,0)</f>
        <v>#REF!</v>
      </c>
    </row>
    <row r="555" spans="1:7" hidden="1" x14ac:dyDescent="0.25">
      <c r="B555" s="246" t="s">
        <v>206</v>
      </c>
      <c r="C555" s="694">
        <v>350</v>
      </c>
      <c r="D555" s="690" t="e">
        <f>#REF!+#REF!</f>
        <v>#REF!</v>
      </c>
      <c r="E555" s="652"/>
      <c r="F555" s="226"/>
      <c r="G555" s="238" t="e">
        <f>ROUND(D555*E555,0)</f>
        <v>#REF!</v>
      </c>
    </row>
    <row r="556" spans="1:7" ht="20.25" hidden="1" customHeight="1" thickBot="1" x14ac:dyDescent="0.3">
      <c r="B556" s="230" t="s">
        <v>5</v>
      </c>
      <c r="C556" s="694"/>
      <c r="D556" s="682" t="e">
        <f>SUM(D553:D555)</f>
        <v>#REF!</v>
      </c>
      <c r="E556" s="233" t="e">
        <f>G556/D556</f>
        <v>#REF!</v>
      </c>
      <c r="F556" s="311"/>
      <c r="G556" s="311" t="e">
        <f>SUM(G553:G555)</f>
        <v>#REF!</v>
      </c>
    </row>
    <row r="557" spans="1:7" s="405" customFormat="1" ht="16.5" hidden="1" customHeight="1" thickBot="1" x14ac:dyDescent="0.3">
      <c r="B557" s="227" t="s">
        <v>193</v>
      </c>
      <c r="C557" s="694">
        <v>350</v>
      </c>
      <c r="D557" s="697" t="e">
        <f>#REF!+#REF!</f>
        <v>#REF!</v>
      </c>
      <c r="E557" s="237"/>
      <c r="F557" s="226"/>
      <c r="G557" s="238" t="e">
        <f>ROUND(D557*E557,0)</f>
        <v>#REF!</v>
      </c>
    </row>
    <row r="558" spans="1:7" s="405" customFormat="1" ht="16.5" hidden="1" customHeight="1" thickBot="1" x14ac:dyDescent="0.25">
      <c r="B558" s="230" t="s">
        <v>194</v>
      </c>
      <c r="C558" s="694"/>
      <c r="D558" s="232" t="e">
        <f>D556+D557</f>
        <v>#REF!</v>
      </c>
      <c r="E558" s="537" t="e">
        <f>G558/D558</f>
        <v>#REF!</v>
      </c>
      <c r="F558" s="235"/>
      <c r="G558" s="235" t="e">
        <f t="shared" ref="G558" si="54">G556+G557</f>
        <v>#REF!</v>
      </c>
    </row>
    <row r="559" spans="1:7" ht="15.75" hidden="1" customHeight="1" thickBot="1" x14ac:dyDescent="0.3">
      <c r="B559" s="260" t="s">
        <v>6</v>
      </c>
      <c r="C559" s="694"/>
      <c r="D559" s="690"/>
      <c r="E559" s="683"/>
      <c r="F559" s="311"/>
      <c r="G559" s="311"/>
    </row>
    <row r="560" spans="1:7" ht="17.25" hidden="1" customHeight="1" thickBot="1" x14ac:dyDescent="0.3">
      <c r="B560" s="246" t="s">
        <v>115</v>
      </c>
      <c r="C560" s="694"/>
      <c r="D560" s="690" t="e">
        <f>#REF!+#REF!</f>
        <v>#REF!</v>
      </c>
      <c r="E560" s="683"/>
      <c r="F560" s="311"/>
      <c r="G560" s="311"/>
    </row>
    <row r="561" spans="2:7" ht="18.75" hidden="1" customHeight="1" thickBot="1" x14ac:dyDescent="0.3">
      <c r="B561" s="256" t="s">
        <v>113</v>
      </c>
      <c r="C561" s="694"/>
      <c r="D561" s="690" t="e">
        <f>#REF!+#REF!</f>
        <v>#REF!</v>
      </c>
      <c r="E561" s="683"/>
      <c r="F561" s="311"/>
      <c r="G561" s="311"/>
    </row>
    <row r="562" spans="2:7" ht="30" hidden="1" x14ac:dyDescent="0.25">
      <c r="B562" s="256" t="s">
        <v>114</v>
      </c>
      <c r="C562" s="694"/>
      <c r="D562" s="690" t="e">
        <f>#REF!+#REF!</f>
        <v>#REF!</v>
      </c>
      <c r="E562" s="683"/>
      <c r="F562" s="311"/>
      <c r="G562" s="311"/>
    </row>
    <row r="563" spans="2:7" ht="17.25" hidden="1" customHeight="1" thickBot="1" x14ac:dyDescent="0.3">
      <c r="B563" s="262" t="s">
        <v>148</v>
      </c>
      <c r="C563" s="694"/>
      <c r="D563" s="682" t="e">
        <f>D560+ROUND(D561*3,0)+D562</f>
        <v>#REF!</v>
      </c>
      <c r="E563" s="683"/>
      <c r="F563" s="311"/>
      <c r="G563" s="311"/>
    </row>
    <row r="564" spans="2:7" ht="20.25" hidden="1" customHeight="1" thickBot="1" x14ac:dyDescent="0.3">
      <c r="B564" s="268" t="s">
        <v>7</v>
      </c>
      <c r="C564" s="694"/>
      <c r="D564" s="690"/>
      <c r="E564" s="228"/>
      <c r="F564" s="228"/>
      <c r="G564" s="680"/>
    </row>
    <row r="565" spans="2:7" ht="20.25" hidden="1" customHeight="1" thickBot="1" x14ac:dyDescent="0.3">
      <c r="B565" s="270" t="s">
        <v>136</v>
      </c>
      <c r="C565" s="694"/>
      <c r="D565" s="690"/>
      <c r="E565" s="228"/>
      <c r="F565" s="228"/>
      <c r="G565" s="680"/>
    </row>
    <row r="566" spans="2:7" ht="18" hidden="1" customHeight="1" thickBot="1" x14ac:dyDescent="0.3">
      <c r="B566" s="246" t="s">
        <v>198</v>
      </c>
      <c r="C566" s="694">
        <v>300</v>
      </c>
      <c r="D566" s="690" t="e">
        <f>#REF!+#REF!</f>
        <v>#REF!</v>
      </c>
      <c r="E566" s="237"/>
      <c r="F566" s="226"/>
      <c r="G566" s="296" t="e">
        <f>ROUND(D566*E566,0)</f>
        <v>#REF!</v>
      </c>
    </row>
    <row r="567" spans="2:7" ht="18" hidden="1" customHeight="1" thickBot="1" x14ac:dyDescent="0.3">
      <c r="B567" s="246" t="s">
        <v>197</v>
      </c>
      <c r="C567" s="694">
        <v>300</v>
      </c>
      <c r="D567" s="690" t="e">
        <f>#REF!+#REF!</f>
        <v>#REF!</v>
      </c>
      <c r="E567" s="237"/>
      <c r="F567" s="226"/>
      <c r="G567" s="296" t="e">
        <f>ROUND(D567*E567,0)</f>
        <v>#REF!</v>
      </c>
    </row>
    <row r="568" spans="2:7" ht="16.5" hidden="1" customHeight="1" thickBot="1" x14ac:dyDescent="0.3">
      <c r="B568" s="684" t="s">
        <v>9</v>
      </c>
      <c r="C568" s="694"/>
      <c r="D568" s="682" t="e">
        <f>#REF!+#REF!</f>
        <v>#REF!</v>
      </c>
      <c r="E568" s="384" t="e">
        <f>G568/D568</f>
        <v>#REF!</v>
      </c>
      <c r="F568" s="322">
        <f t="shared" ref="F568" si="55">F566</f>
        <v>0</v>
      </c>
      <c r="G568" s="322" t="e">
        <f>G566+G567</f>
        <v>#REF!</v>
      </c>
    </row>
    <row r="569" spans="2:7" ht="19.5" hidden="1" customHeight="1" thickBot="1" x14ac:dyDescent="0.3">
      <c r="B569" s="270" t="s">
        <v>20</v>
      </c>
      <c r="C569" s="694"/>
      <c r="D569" s="690"/>
      <c r="E569" s="384"/>
      <c r="F569" s="322"/>
      <c r="G569" s="322"/>
    </row>
    <row r="570" spans="2:7" ht="18" hidden="1" customHeight="1" thickBot="1" x14ac:dyDescent="0.3">
      <c r="B570" s="246" t="s">
        <v>198</v>
      </c>
      <c r="C570" s="694">
        <v>240</v>
      </c>
      <c r="D570" s="691" t="e">
        <f>#REF!+#REF!</f>
        <v>#REF!</v>
      </c>
      <c r="E570" s="498"/>
      <c r="F570" s="226"/>
      <c r="G570" s="296" t="e">
        <f>ROUND(D570*E570,0)</f>
        <v>#REF!</v>
      </c>
    </row>
    <row r="571" spans="2:7" ht="21.75" hidden="1" customHeight="1" thickBot="1" x14ac:dyDescent="0.3">
      <c r="B571" s="239" t="s">
        <v>138</v>
      </c>
      <c r="C571" s="694"/>
      <c r="D571" s="321" t="e">
        <f>D570</f>
        <v>#REF!</v>
      </c>
      <c r="E571" s="683" t="e">
        <f>G571/D571</f>
        <v>#REF!</v>
      </c>
      <c r="F571" s="322"/>
      <c r="G571" s="322" t="e">
        <f>G570</f>
        <v>#REF!</v>
      </c>
    </row>
    <row r="572" spans="2:7" ht="19.5" hidden="1" customHeight="1" thickBot="1" x14ac:dyDescent="0.3">
      <c r="B572" s="275" t="s">
        <v>110</v>
      </c>
      <c r="C572" s="694"/>
      <c r="D572" s="321" t="e">
        <f>D568+D571</f>
        <v>#REF!</v>
      </c>
      <c r="E572" s="683" t="e">
        <f>G572/D572</f>
        <v>#REF!</v>
      </c>
      <c r="F572" s="322"/>
      <c r="G572" s="322" t="e">
        <f>G568+G571</f>
        <v>#REF!</v>
      </c>
    </row>
    <row r="573" spans="2:7" ht="15" hidden="1" customHeight="1" thickBot="1" x14ac:dyDescent="0.3">
      <c r="B573" s="279" t="s">
        <v>10</v>
      </c>
      <c r="C573" s="694"/>
      <c r="D573" s="692"/>
      <c r="E573" s="282"/>
      <c r="F573" s="282"/>
      <c r="G573" s="282"/>
    </row>
    <row r="574" spans="2:7" ht="10.5" hidden="1" customHeight="1" thickBot="1" x14ac:dyDescent="0.3">
      <c r="C574" s="694"/>
    </row>
    <row r="575" spans="2:7" ht="24.75" hidden="1" customHeight="1" thickBot="1" x14ac:dyDescent="0.3">
      <c r="B575" s="677" t="s">
        <v>200</v>
      </c>
      <c r="C575" s="694"/>
      <c r="D575" s="697"/>
      <c r="E575" s="679"/>
      <c r="F575" s="679"/>
      <c r="G575" s="679"/>
    </row>
    <row r="576" spans="2:7" ht="21" hidden="1" customHeight="1" thickBot="1" x14ac:dyDescent="0.3">
      <c r="B576" s="300" t="s">
        <v>4</v>
      </c>
      <c r="C576" s="694"/>
      <c r="D576" s="690"/>
      <c r="E576" s="680"/>
      <c r="F576" s="680"/>
      <c r="G576" s="680"/>
    </row>
    <row r="577" spans="2:7" hidden="1" x14ac:dyDescent="0.25">
      <c r="B577" s="246" t="s">
        <v>199</v>
      </c>
      <c r="C577" s="694">
        <v>340</v>
      </c>
      <c r="D577" s="690" t="e">
        <f>#REF!+#REF!</f>
        <v>#REF!</v>
      </c>
      <c r="E577" s="237"/>
      <c r="F577" s="226"/>
      <c r="G577" s="296" t="e">
        <f>ROUND(D577*E577,0)</f>
        <v>#REF!</v>
      </c>
    </row>
    <row r="578" spans="2:7" ht="20.25" hidden="1" customHeight="1" thickBot="1" x14ac:dyDescent="0.3">
      <c r="B578" s="230" t="s">
        <v>5</v>
      </c>
      <c r="C578" s="694"/>
      <c r="D578" s="682" t="e">
        <f>#REF!+#REF!</f>
        <v>#REF!</v>
      </c>
      <c r="E578" s="233" t="e">
        <f>G578/D578</f>
        <v>#REF!</v>
      </c>
      <c r="F578" s="311">
        <f>F577</f>
        <v>0</v>
      </c>
      <c r="G578" s="311" t="e">
        <f>G577</f>
        <v>#REF!</v>
      </c>
    </row>
    <row r="579" spans="2:7" ht="15.75" hidden="1" customHeight="1" thickBot="1" x14ac:dyDescent="0.3">
      <c r="B579" s="260" t="s">
        <v>180</v>
      </c>
      <c r="C579" s="694"/>
      <c r="D579" s="690"/>
      <c r="E579" s="683"/>
      <c r="F579" s="311"/>
      <c r="G579" s="311"/>
    </row>
    <row r="580" spans="2:7" ht="17.25" hidden="1" customHeight="1" thickBot="1" x14ac:dyDescent="0.3">
      <c r="B580" s="246" t="s">
        <v>115</v>
      </c>
      <c r="C580" s="694"/>
      <c r="D580" s="690" t="e">
        <f>#REF!+#REF!</f>
        <v>#REF!</v>
      </c>
      <c r="E580" s="683"/>
      <c r="F580" s="311"/>
      <c r="G580" s="311"/>
    </row>
    <row r="581" spans="2:7" ht="18.75" hidden="1" customHeight="1" thickBot="1" x14ac:dyDescent="0.3">
      <c r="B581" s="256" t="s">
        <v>113</v>
      </c>
      <c r="C581" s="694"/>
      <c r="D581" s="690" t="e">
        <f>#REF!+#REF!</f>
        <v>#REF!</v>
      </c>
      <c r="E581" s="683"/>
      <c r="F581" s="311"/>
      <c r="G581" s="311"/>
    </row>
    <row r="582" spans="2:7" ht="30" hidden="1" x14ac:dyDescent="0.25">
      <c r="B582" s="256" t="s">
        <v>114</v>
      </c>
      <c r="C582" s="694"/>
      <c r="D582" s="690" t="e">
        <f>#REF!+#REF!</f>
        <v>#REF!</v>
      </c>
      <c r="E582" s="683"/>
      <c r="F582" s="311"/>
      <c r="G582" s="311"/>
    </row>
    <row r="583" spans="2:7" ht="17.25" hidden="1" customHeight="1" thickBot="1" x14ac:dyDescent="0.3">
      <c r="B583" s="262" t="s">
        <v>148</v>
      </c>
      <c r="C583" s="694"/>
      <c r="D583" s="682" t="e">
        <f>#REF!+#REF!</f>
        <v>#REF!</v>
      </c>
      <c r="E583" s="683"/>
      <c r="F583" s="311"/>
      <c r="G583" s="311"/>
    </row>
    <row r="584" spans="2:7" ht="20.25" hidden="1" customHeight="1" thickBot="1" x14ac:dyDescent="0.3">
      <c r="B584" s="268" t="s">
        <v>7</v>
      </c>
      <c r="C584" s="694"/>
      <c r="D584" s="690"/>
      <c r="E584" s="228"/>
      <c r="F584" s="228"/>
      <c r="G584" s="680"/>
    </row>
    <row r="585" spans="2:7" ht="20.25" hidden="1" customHeight="1" thickBot="1" x14ac:dyDescent="0.3">
      <c r="B585" s="270" t="s">
        <v>136</v>
      </c>
      <c r="C585" s="694"/>
      <c r="D585" s="690"/>
      <c r="E585" s="228"/>
      <c r="F585" s="228"/>
      <c r="G585" s="680"/>
    </row>
    <row r="586" spans="2:7" ht="18" hidden="1" customHeight="1" thickBot="1" x14ac:dyDescent="0.3">
      <c r="B586" s="246" t="s">
        <v>199</v>
      </c>
      <c r="C586" s="694">
        <v>300</v>
      </c>
      <c r="D586" s="690" t="e">
        <f>#REF!+#REF!</f>
        <v>#REF!</v>
      </c>
      <c r="E586" s="237"/>
      <c r="F586" s="226"/>
      <c r="G586" s="296" t="e">
        <f>ROUND(D586*E586,0)</f>
        <v>#REF!</v>
      </c>
    </row>
    <row r="587" spans="2:7" ht="16.5" hidden="1" customHeight="1" thickBot="1" x14ac:dyDescent="0.3">
      <c r="B587" s="684" t="s">
        <v>9</v>
      </c>
      <c r="C587" s="694"/>
      <c r="D587" s="682" t="e">
        <f>#REF!+#REF!</f>
        <v>#REF!</v>
      </c>
      <c r="E587" s="384" t="e">
        <f>G587/D587</f>
        <v>#REF!</v>
      </c>
      <c r="F587" s="322">
        <f t="shared" ref="F587" si="56">F586</f>
        <v>0</v>
      </c>
      <c r="G587" s="322" t="e">
        <f>G586</f>
        <v>#REF!</v>
      </c>
    </row>
    <row r="588" spans="2:7" ht="19.5" hidden="1" customHeight="1" thickBot="1" x14ac:dyDescent="0.3">
      <c r="B588" s="270" t="s">
        <v>20</v>
      </c>
      <c r="C588" s="694"/>
      <c r="D588" s="690"/>
      <c r="E588" s="384"/>
      <c r="F588" s="322"/>
      <c r="G588" s="322"/>
    </row>
    <row r="589" spans="2:7" ht="18" hidden="1" customHeight="1" thickBot="1" x14ac:dyDescent="0.3">
      <c r="B589" s="246" t="s">
        <v>199</v>
      </c>
      <c r="C589" s="694">
        <v>240</v>
      </c>
      <c r="D589" s="691" t="e">
        <f>#REF!+#REF!</f>
        <v>#REF!</v>
      </c>
      <c r="E589" s="498"/>
      <c r="F589" s="226"/>
      <c r="G589" s="296" t="e">
        <f>ROUND(D589*E589,0)</f>
        <v>#REF!</v>
      </c>
    </row>
    <row r="590" spans="2:7" ht="21.75" hidden="1" customHeight="1" thickBot="1" x14ac:dyDescent="0.3">
      <c r="B590" s="239" t="s">
        <v>138</v>
      </c>
      <c r="C590" s="694"/>
      <c r="D590" s="321" t="e">
        <f>D589</f>
        <v>#REF!</v>
      </c>
      <c r="E590" s="683">
        <f>E589</f>
        <v>0</v>
      </c>
      <c r="F590" s="322"/>
      <c r="G590" s="322" t="e">
        <f>G589</f>
        <v>#REF!</v>
      </c>
    </row>
    <row r="591" spans="2:7" ht="19.5" hidden="1" customHeight="1" thickBot="1" x14ac:dyDescent="0.3">
      <c r="B591" s="275" t="s">
        <v>110</v>
      </c>
      <c r="C591" s="694"/>
      <c r="D591" s="321" t="e">
        <f>D587+D590</f>
        <v>#REF!</v>
      </c>
      <c r="E591" s="683" t="e">
        <f>G591/D591</f>
        <v>#REF!</v>
      </c>
      <c r="F591" s="322"/>
      <c r="G591" s="322" t="e">
        <f>G587+G590</f>
        <v>#REF!</v>
      </c>
    </row>
    <row r="592" spans="2:7" ht="15" hidden="1" customHeight="1" thickBot="1" x14ac:dyDescent="0.3">
      <c r="B592" s="279" t="s">
        <v>10</v>
      </c>
      <c r="C592" s="694"/>
      <c r="D592" s="692"/>
      <c r="E592" s="282"/>
      <c r="F592" s="282"/>
      <c r="G592" s="282"/>
    </row>
    <row r="593" spans="2:7" hidden="1" x14ac:dyDescent="0.25">
      <c r="C593" s="694"/>
    </row>
    <row r="594" spans="2:7" s="402" customFormat="1" ht="43.5" hidden="1" x14ac:dyDescent="0.25">
      <c r="B594" s="394" t="s">
        <v>201</v>
      </c>
      <c r="C594" s="694"/>
      <c r="D594" s="363"/>
      <c r="E594" s="395"/>
      <c r="F594" s="395"/>
      <c r="G594" s="395"/>
    </row>
    <row r="595" spans="2:7" s="402" customFormat="1" ht="17.25" hidden="1" customHeight="1" thickBot="1" x14ac:dyDescent="0.3">
      <c r="B595" s="484" t="s">
        <v>202</v>
      </c>
      <c r="C595" s="694"/>
      <c r="D595" s="363"/>
      <c r="E595" s="396"/>
      <c r="F595" s="396"/>
      <c r="G595" s="396"/>
    </row>
    <row r="596" spans="2:7" s="402" customFormat="1" ht="45" hidden="1" customHeight="1" thickBot="1" x14ac:dyDescent="0.3">
      <c r="B596" s="246" t="s">
        <v>203</v>
      </c>
      <c r="C596" s="694"/>
      <c r="D596" s="690" t="e">
        <f>#REF!+#REF!</f>
        <v>#REF!</v>
      </c>
      <c r="E596" s="226"/>
      <c r="F596" s="226"/>
      <c r="G596" s="226"/>
    </row>
    <row r="597" spans="2:7" s="402" customFormat="1" ht="30" hidden="1" customHeight="1" thickBot="1" x14ac:dyDescent="0.3">
      <c r="B597" s="246" t="s">
        <v>204</v>
      </c>
      <c r="C597" s="694"/>
      <c r="D597" s="690" t="e">
        <f>#REF!+#REF!</f>
        <v>#REF!</v>
      </c>
      <c r="E597" s="226"/>
      <c r="F597" s="226"/>
      <c r="G597" s="226"/>
    </row>
    <row r="598" spans="2:7" s="402" customFormat="1" ht="15.75" hidden="1" thickBot="1" x14ac:dyDescent="0.3">
      <c r="B598" s="429" t="s">
        <v>10</v>
      </c>
      <c r="C598" s="694"/>
      <c r="D598" s="698"/>
      <c r="E598" s="487"/>
      <c r="F598" s="487"/>
      <c r="G598" s="487"/>
    </row>
    <row r="599" spans="2:7" s="402" customFormat="1" hidden="1" x14ac:dyDescent="0.25">
      <c r="B599" s="464"/>
      <c r="C599" s="694"/>
      <c r="D599" s="699"/>
      <c r="E599" s="492"/>
      <c r="F599" s="492"/>
      <c r="G599" s="492"/>
    </row>
    <row r="600" spans="2:7" ht="40.5" hidden="1" customHeight="1" thickBot="1" x14ac:dyDescent="0.3">
      <c r="B600" s="700" t="s">
        <v>207</v>
      </c>
      <c r="C600" s="694"/>
      <c r="D600" s="697"/>
      <c r="E600" s="679"/>
      <c r="F600" s="679"/>
      <c r="G600" s="679"/>
    </row>
    <row r="601" spans="2:7" ht="15.75" hidden="1" customHeight="1" thickBot="1" x14ac:dyDescent="0.3">
      <c r="B601" s="260" t="s">
        <v>180</v>
      </c>
      <c r="C601" s="694"/>
      <c r="D601" s="690"/>
      <c r="E601" s="683"/>
      <c r="F601" s="311"/>
      <c r="G601" s="311"/>
    </row>
    <row r="602" spans="2:7" ht="17.25" hidden="1" customHeight="1" thickBot="1" x14ac:dyDescent="0.3">
      <c r="B602" s="246" t="s">
        <v>115</v>
      </c>
      <c r="C602" s="694"/>
      <c r="D602" s="690" t="e">
        <f>#REF!+#REF!</f>
        <v>#REF!</v>
      </c>
      <c r="E602" s="683"/>
      <c r="F602" s="311"/>
      <c r="G602" s="311"/>
    </row>
    <row r="603" spans="2:7" ht="18.75" hidden="1" customHeight="1" thickBot="1" x14ac:dyDescent="0.3">
      <c r="B603" s="256" t="s">
        <v>113</v>
      </c>
      <c r="C603" s="694"/>
      <c r="D603" s="690" t="e">
        <f>#REF!+#REF!</f>
        <v>#REF!</v>
      </c>
      <c r="E603" s="683"/>
      <c r="F603" s="311"/>
      <c r="G603" s="311"/>
    </row>
    <row r="604" spans="2:7" ht="30" hidden="1" x14ac:dyDescent="0.25">
      <c r="B604" s="256" t="s">
        <v>114</v>
      </c>
      <c r="C604" s="694"/>
      <c r="D604" s="690" t="e">
        <f>#REF!+#REF!</f>
        <v>#REF!</v>
      </c>
      <c r="E604" s="683"/>
      <c r="F604" s="311"/>
      <c r="G604" s="311"/>
    </row>
    <row r="605" spans="2:7" ht="17.25" hidden="1" customHeight="1" thickBot="1" x14ac:dyDescent="0.3">
      <c r="B605" s="262" t="s">
        <v>148</v>
      </c>
      <c r="C605" s="694"/>
      <c r="D605" s="682" t="e">
        <f>#REF!+#REF!</f>
        <v>#REF!</v>
      </c>
      <c r="E605" s="683"/>
      <c r="F605" s="311"/>
      <c r="G605" s="311"/>
    </row>
    <row r="606" spans="2:7" ht="15" hidden="1" customHeight="1" thickBot="1" x14ac:dyDescent="0.3">
      <c r="B606" s="288" t="s">
        <v>10</v>
      </c>
      <c r="C606" s="694"/>
      <c r="D606" s="692"/>
      <c r="E606" s="694"/>
      <c r="F606" s="694"/>
      <c r="G606" s="694"/>
    </row>
    <row r="607" spans="2:7" ht="15" hidden="1" customHeight="1" x14ac:dyDescent="0.25">
      <c r="B607" s="701"/>
      <c r="C607" s="702"/>
      <c r="D607" s="703"/>
      <c r="E607" s="704"/>
      <c r="F607" s="704"/>
      <c r="G607" s="704"/>
    </row>
    <row r="608" spans="2:7" hidden="1" x14ac:dyDescent="0.25"/>
  </sheetData>
  <sheetProtection selectLockedCells="1" selectUnlockedCells="1"/>
  <autoFilter ref="B12:N549"/>
  <mergeCells count="7">
    <mergeCell ref="F1:G5"/>
    <mergeCell ref="B6:G7"/>
    <mergeCell ref="D9:D11"/>
    <mergeCell ref="F9:F11"/>
    <mergeCell ref="G9:G11"/>
    <mergeCell ref="C9:C11"/>
    <mergeCell ref="E9:E11"/>
  </mergeCells>
  <pageMargins left="0.39370078740157483" right="0" top="0.31496062992125984" bottom="0.19685039370078741" header="0" footer="0"/>
  <pageSetup paperSize="9" scale="80" orientation="portrait" r:id="rId1"/>
  <headerFooter differentFirst="1" scaleWithDoc="0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92"/>
  <sheetViews>
    <sheetView zoomScale="80" zoomScaleNormal="80" zoomScaleSheetLayoutView="70" workbookViewId="0">
      <pane xSplit="2" ySplit="7" topLeftCell="C993" activePane="bottomRight" state="frozen"/>
      <selection activeCell="D21" sqref="D21"/>
      <selection pane="topRight" activeCell="D21" sqref="D21"/>
      <selection pane="bottomLeft" activeCell="D21" sqref="D21"/>
      <selection pane="bottomRight" activeCell="E1" sqref="E1"/>
    </sheetView>
  </sheetViews>
  <sheetFormatPr defaultColWidth="9.140625" defaultRowHeight="15" x14ac:dyDescent="0.25"/>
  <cols>
    <col min="1" max="1" width="3" style="78" customWidth="1"/>
    <col min="2" max="2" width="47.85546875" style="82" customWidth="1"/>
    <col min="3" max="3" width="11.140625" style="82" customWidth="1"/>
    <col min="4" max="4" width="13.85546875" style="82" customWidth="1"/>
    <col min="5" max="5" width="13.5703125" style="78" customWidth="1"/>
    <col min="6" max="6" width="13" style="78" bestFit="1" customWidth="1"/>
    <col min="7" max="7" width="12.140625" style="78" customWidth="1"/>
    <col min="8" max="8" width="13" style="220" customWidth="1"/>
    <col min="9" max="16384" width="9.140625" style="78"/>
  </cols>
  <sheetData>
    <row r="1" spans="1:8" s="181" customFormat="1" ht="15.75" x14ac:dyDescent="0.25">
      <c r="B1" s="81"/>
      <c r="C1" s="165"/>
      <c r="D1" s="165"/>
      <c r="F1" s="218"/>
      <c r="H1" s="219"/>
    </row>
    <row r="2" spans="1:8" s="181" customFormat="1" ht="14.25" customHeight="1" x14ac:dyDescent="0.25">
      <c r="B2" s="736" t="s">
        <v>301</v>
      </c>
      <c r="C2" s="737"/>
      <c r="D2" s="737"/>
      <c r="E2" s="737"/>
      <c r="F2" s="737"/>
      <c r="G2" s="737"/>
      <c r="H2" s="219"/>
    </row>
    <row r="3" spans="1:8" ht="27" customHeight="1" thickBot="1" x14ac:dyDescent="0.3">
      <c r="B3" s="738"/>
      <c r="C3" s="738"/>
      <c r="D3" s="738"/>
      <c r="E3" s="738"/>
      <c r="F3" s="738"/>
      <c r="G3" s="738"/>
    </row>
    <row r="4" spans="1:8" ht="34.5" customHeight="1" x14ac:dyDescent="0.3">
      <c r="B4" s="4" t="s">
        <v>174</v>
      </c>
      <c r="C4" s="739" t="s">
        <v>1</v>
      </c>
      <c r="D4" s="745" t="s">
        <v>300</v>
      </c>
      <c r="E4" s="742" t="s">
        <v>0</v>
      </c>
      <c r="F4" s="739" t="s">
        <v>2</v>
      </c>
      <c r="G4" s="748" t="s">
        <v>212</v>
      </c>
    </row>
    <row r="5" spans="1:8" ht="15.75" customHeight="1" x14ac:dyDescent="0.3">
      <c r="B5" s="5"/>
      <c r="C5" s="740"/>
      <c r="D5" s="746"/>
      <c r="E5" s="743"/>
      <c r="F5" s="740"/>
      <c r="G5" s="749"/>
    </row>
    <row r="6" spans="1:8" ht="24" customHeight="1" thickBot="1" x14ac:dyDescent="0.3">
      <c r="B6" s="6" t="s">
        <v>3</v>
      </c>
      <c r="C6" s="741"/>
      <c r="D6" s="747"/>
      <c r="E6" s="744"/>
      <c r="F6" s="741"/>
      <c r="G6" s="750"/>
    </row>
    <row r="7" spans="1:8" s="1" customFormat="1" ht="15.75" thickBot="1" x14ac:dyDescent="0.3">
      <c r="B7" s="7">
        <v>1</v>
      </c>
      <c r="C7" s="8">
        <v>2</v>
      </c>
      <c r="D7" s="8">
        <v>3</v>
      </c>
      <c r="E7" s="9">
        <v>4</v>
      </c>
      <c r="F7" s="9">
        <v>5</v>
      </c>
      <c r="G7" s="9">
        <v>6</v>
      </c>
      <c r="H7" s="2"/>
    </row>
    <row r="8" spans="1:8" s="136" customFormat="1" hidden="1" x14ac:dyDescent="0.25">
      <c r="A8" s="136">
        <v>1</v>
      </c>
      <c r="B8" s="182"/>
      <c r="C8" s="183"/>
      <c r="D8" s="183"/>
      <c r="E8" s="173"/>
      <c r="F8" s="173"/>
      <c r="G8" s="173"/>
      <c r="H8" s="221"/>
    </row>
    <row r="9" spans="1:8" s="136" customFormat="1" hidden="1" x14ac:dyDescent="0.25">
      <c r="A9" s="136">
        <v>1</v>
      </c>
      <c r="B9" s="184" t="s">
        <v>178</v>
      </c>
      <c r="C9" s="85"/>
      <c r="D9" s="69"/>
      <c r="E9" s="15"/>
      <c r="F9" s="15"/>
      <c r="G9" s="15"/>
      <c r="H9" s="221"/>
    </row>
    <row r="10" spans="1:8" s="136" customFormat="1" hidden="1" x14ac:dyDescent="0.25">
      <c r="A10" s="136">
        <v>1</v>
      </c>
      <c r="B10" s="107" t="s">
        <v>4</v>
      </c>
      <c r="C10" s="85"/>
      <c r="D10" s="69"/>
      <c r="E10" s="15"/>
      <c r="F10" s="15"/>
      <c r="G10" s="15"/>
      <c r="H10" s="221"/>
    </row>
    <row r="11" spans="1:8" s="136" customFormat="1" hidden="1" x14ac:dyDescent="0.25">
      <c r="A11" s="136">
        <v>1</v>
      </c>
      <c r="B11" s="73" t="s">
        <v>8</v>
      </c>
      <c r="C11" s="85">
        <v>340</v>
      </c>
      <c r="D11" s="15">
        <v>3160</v>
      </c>
      <c r="E11" s="74">
        <v>7</v>
      </c>
      <c r="F11" s="15">
        <f>ROUND(G11/C11,0)</f>
        <v>65</v>
      </c>
      <c r="G11" s="15">
        <f>ROUND(D11*E11,0)</f>
        <v>22120</v>
      </c>
      <c r="H11" s="221"/>
    </row>
    <row r="12" spans="1:8" s="136" customFormat="1" hidden="1" x14ac:dyDescent="0.25">
      <c r="A12" s="136">
        <v>1</v>
      </c>
      <c r="B12" s="99" t="s">
        <v>97</v>
      </c>
      <c r="C12" s="85">
        <v>340</v>
      </c>
      <c r="D12" s="15">
        <v>1510</v>
      </c>
      <c r="E12" s="74">
        <v>7</v>
      </c>
      <c r="F12" s="15">
        <f>ROUND(G12/C12,0)</f>
        <v>31</v>
      </c>
      <c r="G12" s="15">
        <f>ROUND(D12*E12,0)</f>
        <v>10570</v>
      </c>
      <c r="H12" s="221"/>
    </row>
    <row r="13" spans="1:8" hidden="1" x14ac:dyDescent="0.25">
      <c r="A13" s="136">
        <v>1</v>
      </c>
      <c r="B13" s="64" t="s">
        <v>5</v>
      </c>
      <c r="C13" s="23"/>
      <c r="D13" s="19">
        <f>SUM(D11:D12)</f>
        <v>4670</v>
      </c>
      <c r="E13" s="18">
        <f>G13/D13</f>
        <v>7</v>
      </c>
      <c r="F13" s="19">
        <f>SUM(F11:F12)</f>
        <v>96</v>
      </c>
      <c r="G13" s="19">
        <f>SUM(G11:G12)</f>
        <v>32690</v>
      </c>
    </row>
    <row r="14" spans="1:8" hidden="1" x14ac:dyDescent="0.25">
      <c r="A14" s="136">
        <v>1</v>
      </c>
      <c r="B14" s="22" t="s">
        <v>6</v>
      </c>
      <c r="C14" s="185"/>
      <c r="D14" s="186"/>
      <c r="E14" s="187"/>
      <c r="F14" s="177"/>
      <c r="G14" s="186"/>
    </row>
    <row r="15" spans="1:8" hidden="1" x14ac:dyDescent="0.25">
      <c r="A15" s="136">
        <v>1</v>
      </c>
      <c r="B15" s="24" t="s">
        <v>115</v>
      </c>
      <c r="C15" s="185"/>
      <c r="D15" s="186"/>
      <c r="E15" s="187"/>
      <c r="F15" s="177"/>
      <c r="G15" s="186"/>
    </row>
    <row r="16" spans="1:8" hidden="1" x14ac:dyDescent="0.25">
      <c r="A16" s="136">
        <v>1</v>
      </c>
      <c r="B16" s="25" t="s">
        <v>113</v>
      </c>
      <c r="C16" s="185"/>
      <c r="D16" s="186"/>
      <c r="E16" s="187"/>
      <c r="F16" s="177"/>
      <c r="G16" s="186"/>
    </row>
    <row r="17" spans="1:8" ht="30" hidden="1" x14ac:dyDescent="0.25">
      <c r="A17" s="136">
        <v>1</v>
      </c>
      <c r="B17" s="25" t="s">
        <v>114</v>
      </c>
      <c r="C17" s="185"/>
      <c r="D17" s="188">
        <v>4800</v>
      </c>
      <c r="E17" s="187"/>
      <c r="F17" s="177"/>
      <c r="G17" s="186"/>
    </row>
    <row r="18" spans="1:8" hidden="1" x14ac:dyDescent="0.25">
      <c r="A18" s="136">
        <v>1</v>
      </c>
      <c r="B18" s="44" t="s">
        <v>148</v>
      </c>
      <c r="C18" s="185"/>
      <c r="D18" s="189">
        <f>D17</f>
        <v>4800</v>
      </c>
      <c r="E18" s="187"/>
      <c r="F18" s="177"/>
      <c r="G18" s="186"/>
    </row>
    <row r="19" spans="1:8" hidden="1" x14ac:dyDescent="0.25">
      <c r="A19" s="136">
        <v>1</v>
      </c>
      <c r="B19" s="40" t="s">
        <v>7</v>
      </c>
      <c r="C19" s="171"/>
      <c r="D19" s="190"/>
      <c r="E19" s="190"/>
      <c r="F19" s="190"/>
      <c r="G19" s="190"/>
    </row>
    <row r="20" spans="1:8" hidden="1" x14ac:dyDescent="0.25">
      <c r="A20" s="136">
        <v>1</v>
      </c>
      <c r="B20" s="47" t="s">
        <v>136</v>
      </c>
      <c r="C20" s="171"/>
      <c r="D20" s="190"/>
      <c r="E20" s="190"/>
      <c r="F20" s="190"/>
      <c r="G20" s="190"/>
    </row>
    <row r="21" spans="1:8" hidden="1" x14ac:dyDescent="0.25">
      <c r="A21" s="136">
        <v>1</v>
      </c>
      <c r="B21" s="169" t="s">
        <v>8</v>
      </c>
      <c r="C21" s="171">
        <v>300</v>
      </c>
      <c r="D21" s="190">
        <v>710</v>
      </c>
      <c r="E21" s="174">
        <v>7</v>
      </c>
      <c r="F21" s="190">
        <f>ROUND(G21/C21,0)</f>
        <v>17</v>
      </c>
      <c r="G21" s="15">
        <f>ROUND(D21*E21,0)</f>
        <v>4970</v>
      </c>
    </row>
    <row r="22" spans="1:8" hidden="1" x14ac:dyDescent="0.25">
      <c r="A22" s="136">
        <v>1</v>
      </c>
      <c r="B22" s="169" t="s">
        <v>97</v>
      </c>
      <c r="C22" s="171">
        <v>300</v>
      </c>
      <c r="D22" s="190">
        <v>463</v>
      </c>
      <c r="E22" s="174">
        <v>7</v>
      </c>
      <c r="F22" s="190">
        <f>ROUND(G22/C22,0)</f>
        <v>11</v>
      </c>
      <c r="G22" s="15">
        <f>ROUND(D22*E22,0)</f>
        <v>3241</v>
      </c>
    </row>
    <row r="23" spans="1:8" hidden="1" x14ac:dyDescent="0.25">
      <c r="A23" s="136">
        <v>1</v>
      </c>
      <c r="B23" s="191" t="s">
        <v>9</v>
      </c>
      <c r="C23" s="171"/>
      <c r="D23" s="192">
        <f>D21+D22</f>
        <v>1173</v>
      </c>
      <c r="E23" s="18">
        <f t="shared" ref="E23:E24" si="0">G23/D23</f>
        <v>7</v>
      </c>
      <c r="F23" s="192">
        <f>F21+F22</f>
        <v>28</v>
      </c>
      <c r="G23" s="192">
        <f>G21+G22</f>
        <v>8211</v>
      </c>
    </row>
    <row r="24" spans="1:8" ht="16.5" hidden="1" customHeight="1" x14ac:dyDescent="0.25">
      <c r="A24" s="136">
        <v>1</v>
      </c>
      <c r="B24" s="167" t="s">
        <v>111</v>
      </c>
      <c r="C24" s="193"/>
      <c r="D24" s="192">
        <f>D23</f>
        <v>1173</v>
      </c>
      <c r="E24" s="18">
        <f t="shared" si="0"/>
        <v>7</v>
      </c>
      <c r="F24" s="192">
        <f t="shared" ref="F24:G24" si="1">F23</f>
        <v>28</v>
      </c>
      <c r="G24" s="192">
        <f t="shared" si="1"/>
        <v>8211</v>
      </c>
    </row>
    <row r="25" spans="1:8" ht="15.75" hidden="1" thickBot="1" x14ac:dyDescent="0.3">
      <c r="A25" s="136">
        <v>1</v>
      </c>
      <c r="B25" s="143" t="s">
        <v>10</v>
      </c>
      <c r="C25" s="166"/>
      <c r="D25" s="168"/>
      <c r="E25" s="168"/>
      <c r="F25" s="168"/>
      <c r="G25" s="168"/>
    </row>
    <row r="26" spans="1:8" ht="13.5" hidden="1" customHeight="1" x14ac:dyDescent="0.25">
      <c r="A26" s="136">
        <v>1</v>
      </c>
      <c r="B26" s="159"/>
      <c r="C26" s="160"/>
      <c r="D26" s="178"/>
      <c r="E26" s="178"/>
      <c r="F26" s="178"/>
      <c r="G26" s="178"/>
    </row>
    <row r="27" spans="1:8" s="402" customFormat="1" ht="32.25" customHeight="1" x14ac:dyDescent="0.25">
      <c r="A27" s="393">
        <v>1</v>
      </c>
      <c r="B27" s="394" t="s">
        <v>91</v>
      </c>
      <c r="C27" s="225"/>
      <c r="D27" s="226"/>
      <c r="E27" s="226"/>
      <c r="F27" s="226"/>
      <c r="G27" s="226"/>
      <c r="H27" s="401"/>
    </row>
    <row r="28" spans="1:8" s="402" customFormat="1" x14ac:dyDescent="0.25">
      <c r="A28" s="393">
        <v>1</v>
      </c>
      <c r="B28" s="398" t="s">
        <v>4</v>
      </c>
      <c r="C28" s="225"/>
      <c r="D28" s="226"/>
      <c r="E28" s="226"/>
      <c r="F28" s="226"/>
      <c r="G28" s="226"/>
      <c r="H28" s="401"/>
    </row>
    <row r="29" spans="1:8" s="402" customFormat="1" x14ac:dyDescent="0.25">
      <c r="A29" s="393">
        <v>1</v>
      </c>
      <c r="B29" s="381" t="s">
        <v>21</v>
      </c>
      <c r="C29" s="225">
        <v>340</v>
      </c>
      <c r="D29" s="226">
        <v>1746</v>
      </c>
      <c r="E29" s="382">
        <v>11</v>
      </c>
      <c r="F29" s="226">
        <f t="shared" ref="F29:F37" si="2">ROUND(G29/C29,0)</f>
        <v>56</v>
      </c>
      <c r="G29" s="226">
        <f t="shared" ref="G29:G37" si="3">ROUND(D29*E29,0)</f>
        <v>19206</v>
      </c>
      <c r="H29" s="401"/>
    </row>
    <row r="30" spans="1:8" s="402" customFormat="1" x14ac:dyDescent="0.25">
      <c r="A30" s="393">
        <v>1</v>
      </c>
      <c r="B30" s="381" t="s">
        <v>11</v>
      </c>
      <c r="C30" s="225">
        <v>340</v>
      </c>
      <c r="D30" s="226">
        <v>1600</v>
      </c>
      <c r="E30" s="382">
        <v>9</v>
      </c>
      <c r="F30" s="226">
        <f t="shared" si="2"/>
        <v>42</v>
      </c>
      <c r="G30" s="226">
        <f t="shared" si="3"/>
        <v>14400</v>
      </c>
      <c r="H30" s="401"/>
    </row>
    <row r="31" spans="1:8" s="402" customFormat="1" x14ac:dyDescent="0.25">
      <c r="A31" s="393">
        <v>1</v>
      </c>
      <c r="B31" s="381" t="s">
        <v>27</v>
      </c>
      <c r="C31" s="225">
        <v>270</v>
      </c>
      <c r="D31" s="226">
        <v>1940</v>
      </c>
      <c r="E31" s="382">
        <v>8</v>
      </c>
      <c r="F31" s="226">
        <f t="shared" si="2"/>
        <v>57</v>
      </c>
      <c r="G31" s="226">
        <f t="shared" si="3"/>
        <v>15520</v>
      </c>
      <c r="H31" s="401"/>
    </row>
    <row r="32" spans="1:8" s="402" customFormat="1" x14ac:dyDescent="0.25">
      <c r="A32" s="393">
        <v>1</v>
      </c>
      <c r="B32" s="381" t="s">
        <v>12</v>
      </c>
      <c r="C32" s="225">
        <v>340</v>
      </c>
      <c r="D32" s="226">
        <v>1900</v>
      </c>
      <c r="E32" s="382">
        <v>10</v>
      </c>
      <c r="F32" s="226">
        <f t="shared" si="2"/>
        <v>56</v>
      </c>
      <c r="G32" s="226">
        <f t="shared" si="3"/>
        <v>19000</v>
      </c>
      <c r="H32" s="401"/>
    </row>
    <row r="33" spans="1:8" s="402" customFormat="1" x14ac:dyDescent="0.25">
      <c r="A33" s="393">
        <v>1</v>
      </c>
      <c r="B33" s="381" t="s">
        <v>23</v>
      </c>
      <c r="C33" s="225">
        <v>340</v>
      </c>
      <c r="D33" s="226">
        <f>2570-100</f>
        <v>2470</v>
      </c>
      <c r="E33" s="382">
        <v>6.5</v>
      </c>
      <c r="F33" s="226">
        <f t="shared" si="2"/>
        <v>47</v>
      </c>
      <c r="G33" s="226">
        <f t="shared" si="3"/>
        <v>16055</v>
      </c>
      <c r="H33" s="401"/>
    </row>
    <row r="34" spans="1:8" s="402" customFormat="1" x14ac:dyDescent="0.25">
      <c r="A34" s="393">
        <v>1</v>
      </c>
      <c r="B34" s="381" t="s">
        <v>95</v>
      </c>
      <c r="C34" s="225">
        <v>340</v>
      </c>
      <c r="D34" s="226">
        <v>2560</v>
      </c>
      <c r="E34" s="382">
        <v>10</v>
      </c>
      <c r="F34" s="226">
        <f t="shared" si="2"/>
        <v>75</v>
      </c>
      <c r="G34" s="226">
        <f t="shared" si="3"/>
        <v>25600</v>
      </c>
      <c r="H34" s="401"/>
    </row>
    <row r="35" spans="1:8" s="402" customFormat="1" x14ac:dyDescent="0.25">
      <c r="A35" s="393">
        <v>1</v>
      </c>
      <c r="B35" s="381" t="s">
        <v>13</v>
      </c>
      <c r="C35" s="225">
        <v>340</v>
      </c>
      <c r="D35" s="226">
        <v>1010</v>
      </c>
      <c r="E35" s="382">
        <v>10.6</v>
      </c>
      <c r="F35" s="226">
        <f t="shared" si="2"/>
        <v>31</v>
      </c>
      <c r="G35" s="226">
        <f t="shared" si="3"/>
        <v>10706</v>
      </c>
      <c r="H35" s="401"/>
    </row>
    <row r="36" spans="1:8" s="402" customFormat="1" x14ac:dyDescent="0.25">
      <c r="A36" s="393">
        <v>1</v>
      </c>
      <c r="B36" s="381" t="s">
        <v>14</v>
      </c>
      <c r="C36" s="225">
        <v>340</v>
      </c>
      <c r="D36" s="226">
        <v>725</v>
      </c>
      <c r="E36" s="382">
        <v>13</v>
      </c>
      <c r="F36" s="226">
        <f t="shared" si="2"/>
        <v>28</v>
      </c>
      <c r="G36" s="226">
        <f t="shared" si="3"/>
        <v>9425</v>
      </c>
      <c r="H36" s="401"/>
    </row>
    <row r="37" spans="1:8" s="402" customFormat="1" x14ac:dyDescent="0.25">
      <c r="A37" s="393">
        <v>1</v>
      </c>
      <c r="B37" s="381" t="s">
        <v>15</v>
      </c>
      <c r="C37" s="225">
        <v>340</v>
      </c>
      <c r="D37" s="226">
        <f>1055-122</f>
        <v>933</v>
      </c>
      <c r="E37" s="382">
        <v>6</v>
      </c>
      <c r="F37" s="226">
        <f t="shared" si="2"/>
        <v>16</v>
      </c>
      <c r="G37" s="226">
        <f t="shared" si="3"/>
        <v>5598</v>
      </c>
      <c r="H37" s="401"/>
    </row>
    <row r="38" spans="1:8" s="402" customFormat="1" x14ac:dyDescent="0.25">
      <c r="A38" s="393">
        <v>1</v>
      </c>
      <c r="B38" s="338" t="s">
        <v>5</v>
      </c>
      <c r="C38" s="225"/>
      <c r="D38" s="234">
        <f>SUM(D29:D37)</f>
        <v>14884</v>
      </c>
      <c r="E38" s="233">
        <f>G38/D38</f>
        <v>9.1044074173609246</v>
      </c>
      <c r="F38" s="234">
        <f>SUM(F29:F37)</f>
        <v>408</v>
      </c>
      <c r="G38" s="450">
        <f>SUM(G29:G37)</f>
        <v>135510</v>
      </c>
      <c r="H38" s="401"/>
    </row>
    <row r="39" spans="1:8" s="325" customFormat="1" ht="18.75" customHeight="1" x14ac:dyDescent="0.25">
      <c r="A39" s="393">
        <v>1</v>
      </c>
      <c r="B39" s="323" t="s">
        <v>213</v>
      </c>
      <c r="C39" s="323"/>
      <c r="D39" s="419"/>
      <c r="E39" s="324"/>
      <c r="F39" s="324"/>
      <c r="G39" s="324"/>
      <c r="H39" s="420"/>
    </row>
    <row r="40" spans="1:8" s="325" customFormat="1" x14ac:dyDescent="0.25">
      <c r="A40" s="393">
        <v>1</v>
      </c>
      <c r="B40" s="246" t="s">
        <v>115</v>
      </c>
      <c r="C40" s="326"/>
      <c r="D40" s="324">
        <f>SUM(D41,D42,D43,D44)</f>
        <v>41045</v>
      </c>
      <c r="E40" s="324"/>
      <c r="F40" s="324"/>
      <c r="G40" s="324"/>
      <c r="H40" s="420"/>
    </row>
    <row r="41" spans="1:8" s="325" customFormat="1" x14ac:dyDescent="0.25">
      <c r="A41" s="393">
        <v>1</v>
      </c>
      <c r="B41" s="327" t="s">
        <v>214</v>
      </c>
      <c r="C41" s="326"/>
      <c r="D41" s="324"/>
      <c r="E41" s="324"/>
      <c r="F41" s="324"/>
      <c r="G41" s="324"/>
      <c r="H41" s="420"/>
    </row>
    <row r="42" spans="1:8" s="325" customFormat="1" ht="17.25" customHeight="1" x14ac:dyDescent="0.25">
      <c r="A42" s="393">
        <v>1</v>
      </c>
      <c r="B42" s="327" t="s">
        <v>215</v>
      </c>
      <c r="C42" s="326"/>
      <c r="D42" s="226">
        <v>21800</v>
      </c>
      <c r="E42" s="324"/>
      <c r="F42" s="324"/>
      <c r="G42" s="324"/>
      <c r="H42" s="420"/>
    </row>
    <row r="43" spans="1:8" s="325" customFormat="1" ht="30" x14ac:dyDescent="0.25">
      <c r="A43" s="393">
        <v>1</v>
      </c>
      <c r="B43" s="327" t="s">
        <v>216</v>
      </c>
      <c r="C43" s="326"/>
      <c r="D43" s="226"/>
      <c r="E43" s="324"/>
      <c r="F43" s="324"/>
      <c r="G43" s="324"/>
      <c r="H43" s="420"/>
    </row>
    <row r="44" spans="1:8" s="325" customFormat="1" x14ac:dyDescent="0.25">
      <c r="A44" s="393">
        <v>1</v>
      </c>
      <c r="B44" s="246" t="s">
        <v>217</v>
      </c>
      <c r="C44" s="326"/>
      <c r="D44" s="226">
        <v>19245</v>
      </c>
      <c r="E44" s="324"/>
      <c r="F44" s="324"/>
      <c r="G44" s="324"/>
      <c r="H44" s="420"/>
    </row>
    <row r="45" spans="1:8" s="325" customFormat="1" ht="45" x14ac:dyDescent="0.25">
      <c r="A45" s="393">
        <v>1</v>
      </c>
      <c r="B45" s="246" t="s">
        <v>336</v>
      </c>
      <c r="C45" s="326"/>
      <c r="D45" s="238">
        <v>4986</v>
      </c>
      <c r="E45" s="324"/>
      <c r="F45" s="324"/>
      <c r="G45" s="324"/>
      <c r="H45" s="420"/>
    </row>
    <row r="46" spans="1:8" s="402" customFormat="1" x14ac:dyDescent="0.25">
      <c r="A46" s="393">
        <v>1</v>
      </c>
      <c r="B46" s="256" t="s">
        <v>113</v>
      </c>
      <c r="C46" s="251"/>
      <c r="D46" s="238">
        <v>68996</v>
      </c>
      <c r="E46" s="226"/>
      <c r="F46" s="226"/>
      <c r="G46" s="226"/>
      <c r="H46" s="401"/>
    </row>
    <row r="47" spans="1:8" s="325" customFormat="1" x14ac:dyDescent="0.25">
      <c r="A47" s="393">
        <v>1</v>
      </c>
      <c r="B47" s="249" t="s">
        <v>147</v>
      </c>
      <c r="C47" s="330"/>
      <c r="D47" s="226"/>
      <c r="E47" s="324"/>
      <c r="F47" s="324"/>
      <c r="G47" s="324"/>
      <c r="H47" s="420"/>
    </row>
    <row r="48" spans="1:8" s="325" customFormat="1" ht="15.75" customHeight="1" x14ac:dyDescent="0.25">
      <c r="A48" s="393">
        <v>1</v>
      </c>
      <c r="B48" s="331" t="s">
        <v>218</v>
      </c>
      <c r="C48" s="332"/>
      <c r="D48" s="326">
        <f>D40+ROUND(D46*3.2,0)</f>
        <v>261832</v>
      </c>
      <c r="E48" s="334"/>
      <c r="F48" s="334"/>
      <c r="G48" s="352"/>
      <c r="H48" s="420"/>
    </row>
    <row r="49" spans="1:8" s="325" customFormat="1" ht="15.75" customHeight="1" x14ac:dyDescent="0.25">
      <c r="A49" s="393">
        <v>1</v>
      </c>
      <c r="B49" s="323" t="s">
        <v>150</v>
      </c>
      <c r="C49" s="251"/>
      <c r="D49" s="226"/>
      <c r="E49" s="334"/>
      <c r="F49" s="334"/>
      <c r="G49" s="352"/>
      <c r="H49" s="420"/>
    </row>
    <row r="50" spans="1:8" s="325" customFormat="1" ht="15.75" customHeight="1" x14ac:dyDescent="0.25">
      <c r="A50" s="393">
        <v>1</v>
      </c>
      <c r="B50" s="246" t="s">
        <v>115</v>
      </c>
      <c r="C50" s="251"/>
      <c r="D50" s="226">
        <f>SUM(D51,D52,D59,D65,D66,D67,D68)</f>
        <v>20567</v>
      </c>
      <c r="E50" s="334"/>
      <c r="F50" s="334"/>
      <c r="G50" s="352"/>
      <c r="H50" s="420"/>
    </row>
    <row r="51" spans="1:8" s="325" customFormat="1" ht="15.75" customHeight="1" x14ac:dyDescent="0.25">
      <c r="A51" s="393">
        <v>1</v>
      </c>
      <c r="B51" s="246" t="s">
        <v>214</v>
      </c>
      <c r="C51" s="251"/>
      <c r="D51" s="226"/>
      <c r="E51" s="334"/>
      <c r="F51" s="334"/>
      <c r="G51" s="352"/>
      <c r="H51" s="420"/>
    </row>
    <row r="52" spans="1:8" s="325" customFormat="1" ht="15.75" customHeight="1" x14ac:dyDescent="0.25">
      <c r="A52" s="393">
        <v>1</v>
      </c>
      <c r="B52" s="327" t="s">
        <v>219</v>
      </c>
      <c r="C52" s="251"/>
      <c r="D52" s="226">
        <f>D53+D54+D55+D57</f>
        <v>17727</v>
      </c>
      <c r="E52" s="334"/>
      <c r="F52" s="334"/>
      <c r="G52" s="352"/>
      <c r="H52" s="420"/>
    </row>
    <row r="53" spans="1:8" s="325" customFormat="1" ht="19.5" customHeight="1" x14ac:dyDescent="0.25">
      <c r="A53" s="393">
        <v>1</v>
      </c>
      <c r="B53" s="335" t="s">
        <v>220</v>
      </c>
      <c r="C53" s="251"/>
      <c r="D53" s="324">
        <v>13636</v>
      </c>
      <c r="E53" s="334"/>
      <c r="F53" s="334"/>
      <c r="G53" s="352"/>
      <c r="H53" s="420"/>
    </row>
    <row r="54" spans="1:8" s="325" customFormat="1" ht="15.75" customHeight="1" x14ac:dyDescent="0.25">
      <c r="A54" s="393">
        <v>1</v>
      </c>
      <c r="B54" s="335" t="s">
        <v>221</v>
      </c>
      <c r="C54" s="251"/>
      <c r="D54" s="324">
        <v>4091</v>
      </c>
      <c r="E54" s="334"/>
      <c r="F54" s="334"/>
      <c r="G54" s="352"/>
      <c r="H54" s="420"/>
    </row>
    <row r="55" spans="1:8" s="325" customFormat="1" ht="30.75" customHeight="1" x14ac:dyDescent="0.25">
      <c r="A55" s="393">
        <v>1</v>
      </c>
      <c r="B55" s="335" t="s">
        <v>222</v>
      </c>
      <c r="C55" s="251"/>
      <c r="D55" s="324"/>
      <c r="E55" s="334"/>
      <c r="F55" s="334"/>
      <c r="G55" s="352"/>
      <c r="H55" s="420"/>
    </row>
    <row r="56" spans="1:8" s="325" customFormat="1" x14ac:dyDescent="0.25">
      <c r="A56" s="393">
        <v>1</v>
      </c>
      <c r="B56" s="335" t="s">
        <v>223</v>
      </c>
      <c r="C56" s="251"/>
      <c r="D56" s="324"/>
      <c r="E56" s="334"/>
      <c r="F56" s="334"/>
      <c r="G56" s="352"/>
      <c r="H56" s="420"/>
    </row>
    <row r="57" spans="1:8" s="325" customFormat="1" ht="30" x14ac:dyDescent="0.25">
      <c r="A57" s="393">
        <v>1</v>
      </c>
      <c r="B57" s="335" t="s">
        <v>224</v>
      </c>
      <c r="C57" s="251"/>
      <c r="D57" s="324"/>
      <c r="E57" s="334"/>
      <c r="F57" s="334"/>
      <c r="G57" s="352"/>
      <c r="H57" s="420"/>
    </row>
    <row r="58" spans="1:8" s="325" customFormat="1" x14ac:dyDescent="0.25">
      <c r="A58" s="393">
        <v>1</v>
      </c>
      <c r="B58" s="335" t="s">
        <v>223</v>
      </c>
      <c r="C58" s="251"/>
      <c r="D58" s="421"/>
      <c r="E58" s="334"/>
      <c r="F58" s="334"/>
      <c r="G58" s="352"/>
      <c r="H58" s="420"/>
    </row>
    <row r="59" spans="1:8" s="325" customFormat="1" ht="30" customHeight="1" x14ac:dyDescent="0.25">
      <c r="A59" s="393">
        <v>1</v>
      </c>
      <c r="B59" s="327" t="s">
        <v>225</v>
      </c>
      <c r="C59" s="251"/>
      <c r="D59" s="226">
        <f>SUM(D60,D61,D63)</f>
        <v>800</v>
      </c>
      <c r="E59" s="334"/>
      <c r="F59" s="334"/>
      <c r="G59" s="352"/>
      <c r="H59" s="420"/>
    </row>
    <row r="60" spans="1:8" s="325" customFormat="1" ht="30" x14ac:dyDescent="0.25">
      <c r="A60" s="393">
        <v>1</v>
      </c>
      <c r="B60" s="335" t="s">
        <v>226</v>
      </c>
      <c r="C60" s="251"/>
      <c r="D60" s="226">
        <v>800</v>
      </c>
      <c r="E60" s="334"/>
      <c r="F60" s="334"/>
      <c r="G60" s="352"/>
      <c r="H60" s="420"/>
    </row>
    <row r="61" spans="1:8" s="325" customFormat="1" ht="45" x14ac:dyDescent="0.25">
      <c r="A61" s="393">
        <v>1</v>
      </c>
      <c r="B61" s="335" t="s">
        <v>227</v>
      </c>
      <c r="C61" s="251"/>
      <c r="D61" s="296"/>
      <c r="E61" s="334"/>
      <c r="F61" s="334"/>
      <c r="G61" s="352"/>
      <c r="H61" s="420"/>
    </row>
    <row r="62" spans="1:8" s="325" customFormat="1" x14ac:dyDescent="0.25">
      <c r="A62" s="393">
        <v>1</v>
      </c>
      <c r="B62" s="335" t="s">
        <v>223</v>
      </c>
      <c r="C62" s="251"/>
      <c r="D62" s="296"/>
      <c r="E62" s="334"/>
      <c r="F62" s="334"/>
      <c r="G62" s="352"/>
      <c r="H62" s="420"/>
    </row>
    <row r="63" spans="1:8" s="325" customFormat="1" ht="45" x14ac:dyDescent="0.25">
      <c r="A63" s="393">
        <v>1</v>
      </c>
      <c r="B63" s="335" t="s">
        <v>228</v>
      </c>
      <c r="C63" s="251"/>
      <c r="D63" s="296"/>
      <c r="E63" s="334"/>
      <c r="F63" s="334"/>
      <c r="G63" s="352"/>
      <c r="H63" s="420"/>
    </row>
    <row r="64" spans="1:8" s="325" customFormat="1" x14ac:dyDescent="0.25">
      <c r="A64" s="393">
        <v>1</v>
      </c>
      <c r="B64" s="335" t="s">
        <v>223</v>
      </c>
      <c r="C64" s="251"/>
      <c r="D64" s="296"/>
      <c r="E64" s="334"/>
      <c r="F64" s="334"/>
      <c r="G64" s="352"/>
      <c r="H64" s="420"/>
    </row>
    <row r="65" spans="1:8" s="325" customFormat="1" ht="31.5" customHeight="1" x14ac:dyDescent="0.25">
      <c r="A65" s="393">
        <v>1</v>
      </c>
      <c r="B65" s="327" t="s">
        <v>229</v>
      </c>
      <c r="C65" s="251"/>
      <c r="D65" s="226"/>
      <c r="E65" s="334"/>
      <c r="F65" s="334"/>
      <c r="G65" s="352"/>
      <c r="H65" s="420"/>
    </row>
    <row r="66" spans="1:8" s="325" customFormat="1" ht="30" x14ac:dyDescent="0.25">
      <c r="A66" s="393">
        <v>1</v>
      </c>
      <c r="B66" s="246" t="s">
        <v>230</v>
      </c>
      <c r="C66" s="251"/>
      <c r="D66" s="226"/>
      <c r="E66" s="334"/>
      <c r="F66" s="334"/>
      <c r="G66" s="352"/>
      <c r="H66" s="420"/>
    </row>
    <row r="67" spans="1:8" s="325" customFormat="1" ht="15.75" customHeight="1" x14ac:dyDescent="0.25">
      <c r="A67" s="393">
        <v>1</v>
      </c>
      <c r="B67" s="327" t="s">
        <v>231</v>
      </c>
      <c r="C67" s="251"/>
      <c r="D67" s="226"/>
      <c r="E67" s="334"/>
      <c r="F67" s="334"/>
      <c r="G67" s="352"/>
      <c r="H67" s="420"/>
    </row>
    <row r="68" spans="1:8" s="325" customFormat="1" ht="15.75" customHeight="1" x14ac:dyDescent="0.25">
      <c r="A68" s="393">
        <v>1</v>
      </c>
      <c r="B68" s="246" t="s">
        <v>232</v>
      </c>
      <c r="C68" s="251"/>
      <c r="D68" s="226">
        <f>1000+1040</f>
        <v>2040</v>
      </c>
      <c r="E68" s="334"/>
      <c r="F68" s="334"/>
      <c r="G68" s="352"/>
      <c r="H68" s="420"/>
    </row>
    <row r="69" spans="1:8" s="325" customFormat="1" x14ac:dyDescent="0.25">
      <c r="A69" s="393">
        <v>1</v>
      </c>
      <c r="B69" s="256" t="s">
        <v>113</v>
      </c>
      <c r="C69" s="326"/>
      <c r="D69" s="324"/>
      <c r="E69" s="334"/>
      <c r="F69" s="334"/>
      <c r="G69" s="352"/>
      <c r="H69" s="420"/>
    </row>
    <row r="70" spans="1:8" s="325" customFormat="1" x14ac:dyDescent="0.25">
      <c r="A70" s="393">
        <v>1</v>
      </c>
      <c r="B70" s="249" t="s">
        <v>147</v>
      </c>
      <c r="C70" s="326"/>
      <c r="D70" s="421"/>
      <c r="E70" s="334"/>
      <c r="F70" s="334"/>
      <c r="G70" s="352"/>
      <c r="H70" s="420"/>
    </row>
    <row r="71" spans="1:8" s="402" customFormat="1" ht="30" x14ac:dyDescent="0.25">
      <c r="A71" s="393">
        <v>1</v>
      </c>
      <c r="B71" s="256" t="s">
        <v>114</v>
      </c>
      <c r="C71" s="251"/>
      <c r="D71" s="226">
        <v>27842.799999999999</v>
      </c>
      <c r="E71" s="226"/>
      <c r="F71" s="226"/>
      <c r="G71" s="226"/>
      <c r="H71" s="401"/>
    </row>
    <row r="72" spans="1:8" s="402" customFormat="1" x14ac:dyDescent="0.25">
      <c r="A72" s="393">
        <v>1</v>
      </c>
      <c r="B72" s="256" t="s">
        <v>233</v>
      </c>
      <c r="C72" s="251"/>
      <c r="D72" s="226">
        <v>12364.4</v>
      </c>
      <c r="E72" s="226"/>
      <c r="F72" s="226"/>
      <c r="G72" s="226"/>
      <c r="H72" s="401"/>
    </row>
    <row r="73" spans="1:8" s="402" customFormat="1" x14ac:dyDescent="0.25">
      <c r="A73" s="393">
        <v>1</v>
      </c>
      <c r="B73" s="337" t="s">
        <v>234</v>
      </c>
      <c r="C73" s="251"/>
      <c r="D73" s="226">
        <v>8485.6</v>
      </c>
      <c r="E73" s="226"/>
      <c r="F73" s="226"/>
      <c r="G73" s="226"/>
      <c r="H73" s="401"/>
    </row>
    <row r="74" spans="1:8" s="402" customFormat="1" x14ac:dyDescent="0.25">
      <c r="A74" s="393">
        <v>1</v>
      </c>
      <c r="B74" s="338" t="s">
        <v>149</v>
      </c>
      <c r="C74" s="251"/>
      <c r="D74" s="234">
        <f>D50+ROUND(D69*3.2,0)+D71</f>
        <v>48409.8</v>
      </c>
      <c r="E74" s="226"/>
      <c r="F74" s="226"/>
      <c r="G74" s="226"/>
      <c r="H74" s="401"/>
    </row>
    <row r="75" spans="1:8" s="402" customFormat="1" ht="19.5" customHeight="1" x14ac:dyDescent="0.25">
      <c r="A75" s="393">
        <v>1</v>
      </c>
      <c r="B75" s="339" t="s">
        <v>148</v>
      </c>
      <c r="C75" s="251"/>
      <c r="D75" s="234">
        <f>SUM(D48,D74)</f>
        <v>310241.8</v>
      </c>
      <c r="E75" s="226"/>
      <c r="F75" s="226"/>
      <c r="G75" s="226"/>
      <c r="H75" s="401"/>
    </row>
    <row r="76" spans="1:8" s="402" customFormat="1" x14ac:dyDescent="0.25">
      <c r="A76" s="393">
        <v>1</v>
      </c>
      <c r="B76" s="264" t="s">
        <v>116</v>
      </c>
      <c r="C76" s="251"/>
      <c r="D76" s="234"/>
      <c r="E76" s="226"/>
      <c r="F76" s="226"/>
      <c r="G76" s="226"/>
      <c r="H76" s="401"/>
    </row>
    <row r="77" spans="1:8" s="402" customFormat="1" x14ac:dyDescent="0.25">
      <c r="A77" s="393">
        <v>1</v>
      </c>
      <c r="B77" s="410" t="s">
        <v>19</v>
      </c>
      <c r="C77" s="251"/>
      <c r="D77" s="226">
        <v>1100</v>
      </c>
      <c r="E77" s="226"/>
      <c r="F77" s="226"/>
      <c r="G77" s="226"/>
      <c r="H77" s="401"/>
    </row>
    <row r="78" spans="1:8" s="402" customFormat="1" ht="30" x14ac:dyDescent="0.25">
      <c r="A78" s="393">
        <v>1</v>
      </c>
      <c r="B78" s="254" t="s">
        <v>260</v>
      </c>
      <c r="C78" s="251"/>
      <c r="D78" s="226">
        <v>500</v>
      </c>
      <c r="E78" s="226"/>
      <c r="F78" s="226"/>
      <c r="G78" s="226"/>
      <c r="H78" s="401"/>
    </row>
    <row r="79" spans="1:8" s="402" customFormat="1" x14ac:dyDescent="0.25">
      <c r="A79" s="393">
        <v>1</v>
      </c>
      <c r="B79" s="254" t="s">
        <v>238</v>
      </c>
      <c r="C79" s="251"/>
      <c r="D79" s="226">
        <v>600</v>
      </c>
      <c r="E79" s="226"/>
      <c r="F79" s="226"/>
      <c r="G79" s="226"/>
      <c r="H79" s="401"/>
    </row>
    <row r="80" spans="1:8" s="402" customFormat="1" x14ac:dyDescent="0.25">
      <c r="A80" s="393">
        <v>1</v>
      </c>
      <c r="B80" s="268" t="s">
        <v>7</v>
      </c>
      <c r="C80" s="225"/>
      <c r="D80" s="226"/>
      <c r="E80" s="226"/>
      <c r="F80" s="226"/>
      <c r="G80" s="226"/>
      <c r="H80" s="401"/>
    </row>
    <row r="81" spans="1:8" s="402" customFormat="1" x14ac:dyDescent="0.25">
      <c r="A81" s="393">
        <v>1</v>
      </c>
      <c r="B81" s="270" t="s">
        <v>136</v>
      </c>
      <c r="C81" s="225"/>
      <c r="D81" s="226"/>
      <c r="E81" s="226"/>
      <c r="F81" s="226"/>
      <c r="G81" s="226"/>
      <c r="H81" s="401"/>
    </row>
    <row r="82" spans="1:8" s="402" customFormat="1" x14ac:dyDescent="0.25">
      <c r="A82" s="393">
        <v>1</v>
      </c>
      <c r="B82" s="381" t="s">
        <v>14</v>
      </c>
      <c r="C82" s="225">
        <v>300</v>
      </c>
      <c r="D82" s="411">
        <v>31</v>
      </c>
      <c r="E82" s="382">
        <v>9.8000000000000007</v>
      </c>
      <c r="F82" s="226">
        <f t="shared" ref="F82:F89" si="4">ROUND(G82/C82,0)</f>
        <v>1</v>
      </c>
      <c r="G82" s="226">
        <f t="shared" ref="G82:G89" si="5">ROUND(D82*E82,0)</f>
        <v>304</v>
      </c>
      <c r="H82" s="401"/>
    </row>
    <row r="83" spans="1:8" s="402" customFormat="1" x14ac:dyDescent="0.25">
      <c r="A83" s="393">
        <v>1</v>
      </c>
      <c r="B83" s="381" t="s">
        <v>12</v>
      </c>
      <c r="C83" s="225">
        <v>300</v>
      </c>
      <c r="D83" s="411">
        <v>68</v>
      </c>
      <c r="E83" s="382">
        <v>8.3000000000000007</v>
      </c>
      <c r="F83" s="226">
        <f t="shared" si="4"/>
        <v>2</v>
      </c>
      <c r="G83" s="226">
        <f t="shared" si="5"/>
        <v>564</v>
      </c>
      <c r="H83" s="401"/>
    </row>
    <row r="84" spans="1:8" s="402" customFormat="1" x14ac:dyDescent="0.25">
      <c r="A84" s="393">
        <v>1</v>
      </c>
      <c r="B84" s="381" t="s">
        <v>95</v>
      </c>
      <c r="C84" s="225">
        <v>300</v>
      </c>
      <c r="D84" s="411">
        <v>131</v>
      </c>
      <c r="E84" s="382">
        <v>8</v>
      </c>
      <c r="F84" s="226">
        <f t="shared" si="4"/>
        <v>3</v>
      </c>
      <c r="G84" s="226">
        <f t="shared" si="5"/>
        <v>1048</v>
      </c>
      <c r="H84" s="401"/>
    </row>
    <row r="85" spans="1:8" s="402" customFormat="1" x14ac:dyDescent="0.25">
      <c r="A85" s="393">
        <v>1</v>
      </c>
      <c r="B85" s="381" t="s">
        <v>13</v>
      </c>
      <c r="C85" s="225">
        <v>300</v>
      </c>
      <c r="D85" s="411">
        <v>70</v>
      </c>
      <c r="E85" s="382">
        <v>9.1</v>
      </c>
      <c r="F85" s="226">
        <f t="shared" si="4"/>
        <v>2</v>
      </c>
      <c r="G85" s="226">
        <f t="shared" si="5"/>
        <v>637</v>
      </c>
      <c r="H85" s="401"/>
    </row>
    <row r="86" spans="1:8" s="402" customFormat="1" x14ac:dyDescent="0.25">
      <c r="A86" s="393">
        <v>1</v>
      </c>
      <c r="B86" s="381" t="s">
        <v>11</v>
      </c>
      <c r="C86" s="225">
        <v>300</v>
      </c>
      <c r="D86" s="225">
        <v>57</v>
      </c>
      <c r="E86" s="382">
        <v>10.4</v>
      </c>
      <c r="F86" s="226">
        <f t="shared" si="4"/>
        <v>2</v>
      </c>
      <c r="G86" s="226">
        <f t="shared" si="5"/>
        <v>593</v>
      </c>
      <c r="H86" s="401"/>
    </row>
    <row r="87" spans="1:8" s="402" customFormat="1" x14ac:dyDescent="0.25">
      <c r="A87" s="393">
        <v>1</v>
      </c>
      <c r="B87" s="381" t="s">
        <v>21</v>
      </c>
      <c r="C87" s="225">
        <v>300</v>
      </c>
      <c r="D87" s="225">
        <v>35</v>
      </c>
      <c r="E87" s="382">
        <v>8.1999999999999993</v>
      </c>
      <c r="F87" s="226">
        <f t="shared" si="4"/>
        <v>1</v>
      </c>
      <c r="G87" s="226">
        <f t="shared" si="5"/>
        <v>287</v>
      </c>
      <c r="H87" s="401"/>
    </row>
    <row r="88" spans="1:8" s="402" customFormat="1" x14ac:dyDescent="0.25">
      <c r="A88" s="393">
        <v>1</v>
      </c>
      <c r="B88" s="381" t="s">
        <v>23</v>
      </c>
      <c r="C88" s="225">
        <v>300</v>
      </c>
      <c r="D88" s="362">
        <v>100</v>
      </c>
      <c r="E88" s="403">
        <v>4.5</v>
      </c>
      <c r="F88" s="226">
        <f t="shared" si="4"/>
        <v>2</v>
      </c>
      <c r="G88" s="226">
        <f t="shared" si="5"/>
        <v>450</v>
      </c>
      <c r="H88" s="401"/>
    </row>
    <row r="89" spans="1:8" s="402" customFormat="1" x14ac:dyDescent="0.25">
      <c r="A89" s="393">
        <v>1</v>
      </c>
      <c r="B89" s="381" t="s">
        <v>27</v>
      </c>
      <c r="C89" s="225">
        <v>300</v>
      </c>
      <c r="D89" s="362">
        <f>30+30</f>
        <v>60</v>
      </c>
      <c r="E89" s="403">
        <v>30</v>
      </c>
      <c r="F89" s="226">
        <f t="shared" si="4"/>
        <v>6</v>
      </c>
      <c r="G89" s="226">
        <f t="shared" si="5"/>
        <v>1800</v>
      </c>
      <c r="H89" s="401"/>
    </row>
    <row r="90" spans="1:8" s="402" customFormat="1" x14ac:dyDescent="0.25">
      <c r="A90" s="393">
        <v>1</v>
      </c>
      <c r="B90" s="493" t="s">
        <v>9</v>
      </c>
      <c r="C90" s="395"/>
      <c r="D90" s="234">
        <f t="shared" ref="D90" si="6">SUM(D82:D89)</f>
        <v>552</v>
      </c>
      <c r="E90" s="233">
        <f>G90/D90</f>
        <v>10.295289855072463</v>
      </c>
      <c r="F90" s="234">
        <f>SUM(F82:F89)</f>
        <v>19</v>
      </c>
      <c r="G90" s="234">
        <f t="shared" ref="G90" si="7">SUM(G82:G89)</f>
        <v>5683</v>
      </c>
      <c r="H90" s="401"/>
    </row>
    <row r="91" spans="1:8" s="402" customFormat="1" x14ac:dyDescent="0.25">
      <c r="A91" s="393">
        <v>1</v>
      </c>
      <c r="B91" s="268" t="s">
        <v>20</v>
      </c>
      <c r="C91" s="395"/>
      <c r="D91" s="234"/>
      <c r="E91" s="233"/>
      <c r="F91" s="234"/>
      <c r="G91" s="234"/>
      <c r="H91" s="401"/>
    </row>
    <row r="92" spans="1:8" s="402" customFormat="1" x14ac:dyDescent="0.25">
      <c r="A92" s="393">
        <v>1</v>
      </c>
      <c r="B92" s="271" t="s">
        <v>37</v>
      </c>
      <c r="C92" s="225">
        <v>240</v>
      </c>
      <c r="D92" s="225">
        <f>1740+90</f>
        <v>1830</v>
      </c>
      <c r="E92" s="382">
        <v>8</v>
      </c>
      <c r="F92" s="226">
        <f>ROUND(G92/C92,0)</f>
        <v>61</v>
      </c>
      <c r="G92" s="226">
        <f>ROUND(D92*E92,0)</f>
        <v>14640</v>
      </c>
      <c r="H92" s="401"/>
    </row>
    <row r="93" spans="1:8" s="402" customFormat="1" ht="19.5" customHeight="1" x14ac:dyDescent="0.25">
      <c r="A93" s="393">
        <v>1</v>
      </c>
      <c r="B93" s="275" t="s">
        <v>111</v>
      </c>
      <c r="C93" s="413"/>
      <c r="D93" s="234">
        <f>D90+D92</f>
        <v>2382</v>
      </c>
      <c r="E93" s="233">
        <f>G93/D93</f>
        <v>8.5319059613769941</v>
      </c>
      <c r="F93" s="234">
        <f>F90+F92</f>
        <v>80</v>
      </c>
      <c r="G93" s="234">
        <f>G90+G92</f>
        <v>20323</v>
      </c>
      <c r="H93" s="401"/>
    </row>
    <row r="94" spans="1:8" ht="15.75" thickBot="1" x14ac:dyDescent="0.3">
      <c r="A94" s="136">
        <v>1</v>
      </c>
      <c r="B94" s="79" t="s">
        <v>10</v>
      </c>
      <c r="C94" s="89"/>
      <c r="D94" s="194"/>
      <c r="E94" s="194"/>
      <c r="F94" s="194"/>
      <c r="G94" s="194"/>
    </row>
    <row r="95" spans="1:8" x14ac:dyDescent="0.25">
      <c r="A95" s="136">
        <v>1</v>
      </c>
      <c r="B95" s="125"/>
      <c r="C95" s="106"/>
      <c r="D95" s="15"/>
      <c r="E95" s="15"/>
      <c r="F95" s="15"/>
      <c r="G95" s="15"/>
    </row>
    <row r="96" spans="1:8" s="393" customFormat="1" ht="29.25" hidden="1" x14ac:dyDescent="0.25">
      <c r="A96" s="393">
        <v>1</v>
      </c>
      <c r="B96" s="394" t="s">
        <v>92</v>
      </c>
      <c r="C96" s="395"/>
      <c r="D96" s="396"/>
      <c r="E96" s="226"/>
      <c r="F96" s="226"/>
      <c r="G96" s="226"/>
      <c r="H96" s="397"/>
    </row>
    <row r="97" spans="1:8" s="393" customFormat="1" hidden="1" x14ac:dyDescent="0.25">
      <c r="A97" s="393">
        <v>1</v>
      </c>
      <c r="B97" s="398" t="s">
        <v>4</v>
      </c>
      <c r="C97" s="395"/>
      <c r="D97" s="226"/>
      <c r="E97" s="226"/>
      <c r="F97" s="226"/>
      <c r="G97" s="226"/>
      <c r="H97" s="397"/>
    </row>
    <row r="98" spans="1:8" s="393" customFormat="1" hidden="1" x14ac:dyDescent="0.25">
      <c r="A98" s="393">
        <v>1</v>
      </c>
      <c r="B98" s="381" t="s">
        <v>21</v>
      </c>
      <c r="C98" s="399">
        <v>340</v>
      </c>
      <c r="D98" s="226">
        <v>2000</v>
      </c>
      <c r="E98" s="382">
        <v>11</v>
      </c>
      <c r="F98" s="226">
        <f t="shared" ref="F98:F106" si="8">ROUND(G98/C98,0)</f>
        <v>65</v>
      </c>
      <c r="G98" s="226">
        <f t="shared" ref="G98:G106" si="9">ROUND(D98*E98,0)</f>
        <v>22000</v>
      </c>
      <c r="H98" s="397"/>
    </row>
    <row r="99" spans="1:8" s="393" customFormat="1" hidden="1" x14ac:dyDescent="0.25">
      <c r="A99" s="393">
        <v>1</v>
      </c>
      <c r="B99" s="224" t="s">
        <v>22</v>
      </c>
      <c r="C99" s="399">
        <v>340</v>
      </c>
      <c r="D99" s="226">
        <v>1885</v>
      </c>
      <c r="E99" s="382">
        <v>10.5</v>
      </c>
      <c r="F99" s="226">
        <f t="shared" si="8"/>
        <v>58</v>
      </c>
      <c r="G99" s="226">
        <f t="shared" si="9"/>
        <v>19793</v>
      </c>
      <c r="H99" s="397"/>
    </row>
    <row r="100" spans="1:8" s="393" customFormat="1" hidden="1" x14ac:dyDescent="0.25">
      <c r="A100" s="393">
        <v>1</v>
      </c>
      <c r="B100" s="224" t="s">
        <v>11</v>
      </c>
      <c r="C100" s="399">
        <v>340</v>
      </c>
      <c r="D100" s="226">
        <v>2249</v>
      </c>
      <c r="E100" s="382">
        <v>8.6999999999999993</v>
      </c>
      <c r="F100" s="226">
        <f t="shared" si="8"/>
        <v>58</v>
      </c>
      <c r="G100" s="226">
        <f t="shared" si="9"/>
        <v>19566</v>
      </c>
      <c r="H100" s="397"/>
    </row>
    <row r="101" spans="1:8" s="393" customFormat="1" hidden="1" x14ac:dyDescent="0.25">
      <c r="A101" s="393">
        <v>1</v>
      </c>
      <c r="B101" s="224" t="s">
        <v>46</v>
      </c>
      <c r="C101" s="399">
        <v>340</v>
      </c>
      <c r="D101" s="226">
        <v>1560</v>
      </c>
      <c r="E101" s="382">
        <v>10.3</v>
      </c>
      <c r="F101" s="226">
        <f t="shared" si="8"/>
        <v>47</v>
      </c>
      <c r="G101" s="226">
        <f t="shared" si="9"/>
        <v>16068</v>
      </c>
      <c r="H101" s="397"/>
    </row>
    <row r="102" spans="1:8" s="393" customFormat="1" hidden="1" x14ac:dyDescent="0.25">
      <c r="A102" s="393">
        <v>1</v>
      </c>
      <c r="B102" s="381" t="s">
        <v>23</v>
      </c>
      <c r="C102" s="225">
        <v>340</v>
      </c>
      <c r="D102" s="226">
        <v>1400</v>
      </c>
      <c r="E102" s="382">
        <v>6</v>
      </c>
      <c r="F102" s="226">
        <f t="shared" si="8"/>
        <v>25</v>
      </c>
      <c r="G102" s="226">
        <f t="shared" si="9"/>
        <v>8400</v>
      </c>
      <c r="H102" s="397"/>
    </row>
    <row r="103" spans="1:8" s="402" customFormat="1" hidden="1" x14ac:dyDescent="0.25">
      <c r="A103" s="393">
        <v>1</v>
      </c>
      <c r="B103" s="400" t="s">
        <v>49</v>
      </c>
      <c r="C103" s="225">
        <v>280</v>
      </c>
      <c r="D103" s="226">
        <v>100</v>
      </c>
      <c r="E103" s="382">
        <v>5.7</v>
      </c>
      <c r="F103" s="226">
        <f t="shared" si="8"/>
        <v>2</v>
      </c>
      <c r="G103" s="226">
        <f t="shared" si="9"/>
        <v>570</v>
      </c>
      <c r="H103" s="401"/>
    </row>
    <row r="104" spans="1:8" s="402" customFormat="1" hidden="1" x14ac:dyDescent="0.25">
      <c r="A104" s="393">
        <v>1</v>
      </c>
      <c r="B104" s="381" t="s">
        <v>24</v>
      </c>
      <c r="C104" s="225">
        <v>300</v>
      </c>
      <c r="D104" s="226">
        <v>24</v>
      </c>
      <c r="E104" s="382">
        <v>7.5</v>
      </c>
      <c r="F104" s="226">
        <f t="shared" si="8"/>
        <v>1</v>
      </c>
      <c r="G104" s="226">
        <f t="shared" si="9"/>
        <v>180</v>
      </c>
      <c r="H104" s="401"/>
    </row>
    <row r="105" spans="1:8" s="402" customFormat="1" hidden="1" x14ac:dyDescent="0.25">
      <c r="A105" s="393">
        <v>1</v>
      </c>
      <c r="B105" s="381" t="s">
        <v>179</v>
      </c>
      <c r="C105" s="225">
        <v>300</v>
      </c>
      <c r="D105" s="226">
        <v>22</v>
      </c>
      <c r="E105" s="382">
        <v>7.5</v>
      </c>
      <c r="F105" s="226">
        <f t="shared" si="8"/>
        <v>1</v>
      </c>
      <c r="G105" s="226">
        <f t="shared" si="9"/>
        <v>165</v>
      </c>
      <c r="H105" s="401"/>
    </row>
    <row r="106" spans="1:8" s="402" customFormat="1" hidden="1" x14ac:dyDescent="0.25">
      <c r="A106" s="393">
        <v>1</v>
      </c>
      <c r="B106" s="381" t="s">
        <v>57</v>
      </c>
      <c r="C106" s="225">
        <v>340</v>
      </c>
      <c r="D106" s="226"/>
      <c r="E106" s="403">
        <v>12</v>
      </c>
      <c r="F106" s="226">
        <f t="shared" si="8"/>
        <v>0</v>
      </c>
      <c r="G106" s="226">
        <f t="shared" si="9"/>
        <v>0</v>
      </c>
      <c r="H106" s="401"/>
    </row>
    <row r="107" spans="1:8" s="402" customFormat="1" hidden="1" x14ac:dyDescent="0.25">
      <c r="A107" s="393">
        <v>1</v>
      </c>
      <c r="B107" s="338" t="s">
        <v>5</v>
      </c>
      <c r="C107" s="225"/>
      <c r="D107" s="234">
        <f>SUM(D98:D106)</f>
        <v>9240</v>
      </c>
      <c r="E107" s="233">
        <f>G107/D107</f>
        <v>9.3876623376623378</v>
      </c>
      <c r="F107" s="234">
        <f t="shared" ref="F107" si="10">SUM(F98:F106)</f>
        <v>257</v>
      </c>
      <c r="G107" s="234">
        <f>SUM(G98:G106)</f>
        <v>86742</v>
      </c>
      <c r="H107" s="401"/>
    </row>
    <row r="108" spans="1:8" s="405" customFormat="1" hidden="1" x14ac:dyDescent="0.25">
      <c r="A108" s="393"/>
      <c r="B108" s="227"/>
      <c r="C108" s="228"/>
      <c r="D108" s="238"/>
      <c r="E108" s="237"/>
      <c r="F108" s="226"/>
      <c r="G108" s="238"/>
      <c r="H108" s="404"/>
    </row>
    <row r="109" spans="1:8" s="405" customFormat="1" ht="14.25" hidden="1" x14ac:dyDescent="0.2">
      <c r="A109" s="393"/>
      <c r="B109" s="230"/>
      <c r="C109" s="231"/>
      <c r="D109" s="235"/>
      <c r="E109" s="233"/>
      <c r="F109" s="235"/>
      <c r="G109" s="235"/>
      <c r="H109" s="404"/>
    </row>
    <row r="110" spans="1:8" s="402" customFormat="1" hidden="1" x14ac:dyDescent="0.25">
      <c r="A110" s="393">
        <v>1</v>
      </c>
      <c r="B110" s="323" t="s">
        <v>6</v>
      </c>
      <c r="C110" s="406"/>
      <c r="D110" s="407"/>
      <c r="E110" s="226"/>
      <c r="F110" s="226"/>
      <c r="G110" s="226"/>
      <c r="H110" s="401"/>
    </row>
    <row r="111" spans="1:8" s="402" customFormat="1" hidden="1" x14ac:dyDescent="0.25">
      <c r="A111" s="393">
        <v>1</v>
      </c>
      <c r="B111" s="246" t="s">
        <v>115</v>
      </c>
      <c r="C111" s="406"/>
      <c r="D111" s="407"/>
      <c r="E111" s="226"/>
      <c r="F111" s="226"/>
      <c r="G111" s="226"/>
      <c r="H111" s="401"/>
    </row>
    <row r="112" spans="1:8" s="402" customFormat="1" hidden="1" x14ac:dyDescent="0.25">
      <c r="A112" s="393">
        <v>1</v>
      </c>
      <c r="B112" s="256" t="s">
        <v>113</v>
      </c>
      <c r="C112" s="406"/>
      <c r="D112" s="407"/>
      <c r="E112" s="226"/>
      <c r="F112" s="226"/>
      <c r="G112" s="226"/>
      <c r="H112" s="401"/>
    </row>
    <row r="113" spans="1:8" s="402" customFormat="1" ht="30" hidden="1" x14ac:dyDescent="0.25">
      <c r="A113" s="393">
        <v>1</v>
      </c>
      <c r="B113" s="256" t="s">
        <v>114</v>
      </c>
      <c r="C113" s="406"/>
      <c r="D113" s="408">
        <v>4000</v>
      </c>
      <c r="E113" s="226"/>
      <c r="F113" s="226"/>
      <c r="G113" s="226"/>
      <c r="H113" s="401"/>
    </row>
    <row r="114" spans="1:8" s="402" customFormat="1" hidden="1" x14ac:dyDescent="0.25">
      <c r="A114" s="393">
        <v>1</v>
      </c>
      <c r="B114" s="262" t="s">
        <v>148</v>
      </c>
      <c r="C114" s="406"/>
      <c r="D114" s="409">
        <f>D113</f>
        <v>4000</v>
      </c>
      <c r="E114" s="226"/>
      <c r="F114" s="226"/>
      <c r="G114" s="226"/>
      <c r="H114" s="401"/>
    </row>
    <row r="115" spans="1:8" s="402" customFormat="1" hidden="1" x14ac:dyDescent="0.25">
      <c r="A115" s="393">
        <v>1</v>
      </c>
      <c r="B115" s="264" t="s">
        <v>116</v>
      </c>
      <c r="C115" s="406"/>
      <c r="D115" s="409"/>
      <c r="E115" s="226"/>
      <c r="F115" s="226"/>
      <c r="G115" s="226"/>
      <c r="H115" s="401"/>
    </row>
    <row r="116" spans="1:8" s="402" customFormat="1" hidden="1" x14ac:dyDescent="0.25">
      <c r="A116" s="393">
        <v>1</v>
      </c>
      <c r="B116" s="410" t="s">
        <v>19</v>
      </c>
      <c r="C116" s="406"/>
      <c r="D116" s="408">
        <v>2400</v>
      </c>
      <c r="E116" s="226"/>
      <c r="F116" s="226"/>
      <c r="G116" s="226"/>
      <c r="H116" s="401"/>
    </row>
    <row r="117" spans="1:8" s="402" customFormat="1" ht="30" hidden="1" x14ac:dyDescent="0.25">
      <c r="A117" s="393">
        <v>1</v>
      </c>
      <c r="B117" s="254" t="s">
        <v>260</v>
      </c>
      <c r="C117" s="406"/>
      <c r="D117" s="408">
        <v>100</v>
      </c>
      <c r="E117" s="226"/>
      <c r="F117" s="226"/>
      <c r="G117" s="226"/>
      <c r="H117" s="401"/>
    </row>
    <row r="118" spans="1:8" s="402" customFormat="1" ht="19.5" hidden="1" customHeight="1" x14ac:dyDescent="0.25">
      <c r="A118" s="393">
        <v>1</v>
      </c>
      <c r="B118" s="268" t="s">
        <v>7</v>
      </c>
      <c r="C118" s="225"/>
      <c r="D118" s="226"/>
      <c r="E118" s="382"/>
      <c r="F118" s="226"/>
      <c r="G118" s="226"/>
      <c r="H118" s="401"/>
    </row>
    <row r="119" spans="1:8" s="402" customFormat="1" hidden="1" x14ac:dyDescent="0.25">
      <c r="A119" s="393">
        <v>1</v>
      </c>
      <c r="B119" s="270" t="s">
        <v>136</v>
      </c>
      <c r="C119" s="225"/>
      <c r="D119" s="226"/>
      <c r="E119" s="382"/>
      <c r="F119" s="226"/>
      <c r="G119" s="226"/>
      <c r="H119" s="401"/>
    </row>
    <row r="120" spans="1:8" s="402" customFormat="1" hidden="1" x14ac:dyDescent="0.25">
      <c r="A120" s="393">
        <v>1</v>
      </c>
      <c r="B120" s="381" t="s">
        <v>21</v>
      </c>
      <c r="C120" s="225">
        <v>300</v>
      </c>
      <c r="D120" s="411">
        <v>90</v>
      </c>
      <c r="E120" s="382">
        <v>9</v>
      </c>
      <c r="F120" s="226">
        <f>ROUND(G120/C120,0)</f>
        <v>3</v>
      </c>
      <c r="G120" s="226">
        <f>ROUND(D120*E120,0)</f>
        <v>810</v>
      </c>
      <c r="H120" s="401"/>
    </row>
    <row r="121" spans="1:8" s="402" customFormat="1" hidden="1" x14ac:dyDescent="0.25">
      <c r="A121" s="393">
        <v>1</v>
      </c>
      <c r="B121" s="381" t="s">
        <v>23</v>
      </c>
      <c r="C121" s="225">
        <v>300</v>
      </c>
      <c r="D121" s="411">
        <v>2080</v>
      </c>
      <c r="E121" s="382">
        <v>4</v>
      </c>
      <c r="F121" s="226">
        <f>ROUND(G121/C121,0)</f>
        <v>28</v>
      </c>
      <c r="G121" s="226">
        <f>ROUND(D121*E121,0)</f>
        <v>8320</v>
      </c>
      <c r="H121" s="401"/>
    </row>
    <row r="122" spans="1:8" s="402" customFormat="1" hidden="1" x14ac:dyDescent="0.25">
      <c r="A122" s="393">
        <v>1</v>
      </c>
      <c r="B122" s="412" t="s">
        <v>9</v>
      </c>
      <c r="C122" s="412"/>
      <c r="D122" s="373">
        <f>D120+D121</f>
        <v>2170</v>
      </c>
      <c r="E122" s="233">
        <f t="shared" ref="E122:E123" si="11">G122/D122</f>
        <v>4.2073732718894012</v>
      </c>
      <c r="F122" s="373">
        <f>F120+F121</f>
        <v>31</v>
      </c>
      <c r="G122" s="373">
        <f>G120+G121</f>
        <v>9130</v>
      </c>
      <c r="H122" s="401"/>
    </row>
    <row r="123" spans="1:8" s="402" customFormat="1" ht="16.5" hidden="1" customHeight="1" x14ac:dyDescent="0.25">
      <c r="A123" s="393">
        <v>1</v>
      </c>
      <c r="B123" s="275" t="s">
        <v>111</v>
      </c>
      <c r="C123" s="413"/>
      <c r="D123" s="234">
        <f t="shared" ref="D123" si="12">D122</f>
        <v>2170</v>
      </c>
      <c r="E123" s="233">
        <f t="shared" si="11"/>
        <v>4.2073732718894012</v>
      </c>
      <c r="F123" s="234">
        <f t="shared" ref="F123:G123" si="13">F122</f>
        <v>31</v>
      </c>
      <c r="G123" s="234">
        <f t="shared" si="13"/>
        <v>9130</v>
      </c>
      <c r="H123" s="401"/>
    </row>
    <row r="124" spans="1:8" s="393" customFormat="1" hidden="1" thickBot="1" x14ac:dyDescent="0.25">
      <c r="A124" s="393">
        <v>1</v>
      </c>
      <c r="B124" s="414" t="s">
        <v>10</v>
      </c>
      <c r="C124" s="415"/>
      <c r="D124" s="415"/>
      <c r="E124" s="415"/>
      <c r="F124" s="415"/>
      <c r="G124" s="415"/>
      <c r="H124" s="397"/>
    </row>
    <row r="125" spans="1:8" s="402" customFormat="1" ht="24.75" hidden="1" customHeight="1" x14ac:dyDescent="0.25">
      <c r="A125" s="393">
        <v>1</v>
      </c>
      <c r="B125" s="416" t="s">
        <v>84</v>
      </c>
      <c r="C125" s="417"/>
      <c r="D125" s="418"/>
      <c r="E125" s="418"/>
      <c r="F125" s="418"/>
      <c r="G125" s="418"/>
      <c r="H125" s="401"/>
    </row>
    <row r="126" spans="1:8" s="402" customFormat="1" hidden="1" x14ac:dyDescent="0.25">
      <c r="A126" s="393">
        <v>1</v>
      </c>
      <c r="B126" s="398" t="s">
        <v>4</v>
      </c>
      <c r="C126" s="225"/>
      <c r="D126" s="226"/>
      <c r="E126" s="226"/>
      <c r="F126" s="226"/>
      <c r="G126" s="226"/>
      <c r="H126" s="401"/>
    </row>
    <row r="127" spans="1:8" s="402" customFormat="1" hidden="1" x14ac:dyDescent="0.25">
      <c r="A127" s="393">
        <v>1</v>
      </c>
      <c r="B127" s="381" t="s">
        <v>14</v>
      </c>
      <c r="C127" s="225">
        <v>320</v>
      </c>
      <c r="D127" s="226">
        <v>860</v>
      </c>
      <c r="E127" s="382">
        <v>12.7</v>
      </c>
      <c r="F127" s="226">
        <f>ROUND(G127/C127,0)</f>
        <v>34</v>
      </c>
      <c r="G127" s="226">
        <f>ROUND(D127*E127,0)</f>
        <v>10922</v>
      </c>
      <c r="H127" s="401"/>
    </row>
    <row r="128" spans="1:8" s="402" customFormat="1" hidden="1" x14ac:dyDescent="0.25">
      <c r="A128" s="393">
        <v>1</v>
      </c>
      <c r="B128" s="381" t="s">
        <v>25</v>
      </c>
      <c r="C128" s="225">
        <v>320</v>
      </c>
      <c r="D128" s="226">
        <v>262</v>
      </c>
      <c r="E128" s="382">
        <v>10.9</v>
      </c>
      <c r="F128" s="226">
        <f>ROUND(G128/C128,0)</f>
        <v>9</v>
      </c>
      <c r="G128" s="226">
        <f>ROUND(D128*E128,0)</f>
        <v>2856</v>
      </c>
      <c r="H128" s="401"/>
    </row>
    <row r="129" spans="1:8" s="402" customFormat="1" hidden="1" x14ac:dyDescent="0.25">
      <c r="A129" s="393">
        <v>1</v>
      </c>
      <c r="B129" s="381" t="s">
        <v>26</v>
      </c>
      <c r="C129" s="225">
        <v>320</v>
      </c>
      <c r="D129" s="226">
        <v>620</v>
      </c>
      <c r="E129" s="382">
        <v>11.3</v>
      </c>
      <c r="F129" s="226">
        <f>ROUND(G129/C129,0)</f>
        <v>22</v>
      </c>
      <c r="G129" s="226">
        <f>ROUND(D129*E129,0)</f>
        <v>7006</v>
      </c>
      <c r="H129" s="401"/>
    </row>
    <row r="130" spans="1:8" s="402" customFormat="1" hidden="1" x14ac:dyDescent="0.25">
      <c r="A130" s="393">
        <v>1</v>
      </c>
      <c r="B130" s="338" t="s">
        <v>5</v>
      </c>
      <c r="C130" s="395"/>
      <c r="D130" s="234">
        <f>D127+D128+D129</f>
        <v>1742</v>
      </c>
      <c r="E130" s="233">
        <f>G130/D130</f>
        <v>11.931113662456946</v>
      </c>
      <c r="F130" s="234">
        <f>F127+F128+F129</f>
        <v>65</v>
      </c>
      <c r="G130" s="234">
        <f>G127+G128+G129</f>
        <v>20784</v>
      </c>
      <c r="H130" s="401"/>
    </row>
    <row r="131" spans="1:8" s="325" customFormat="1" ht="18.75" hidden="1" customHeight="1" x14ac:dyDescent="0.25">
      <c r="A131" s="393">
        <v>1</v>
      </c>
      <c r="B131" s="323" t="s">
        <v>213</v>
      </c>
      <c r="C131" s="323"/>
      <c r="D131" s="419"/>
      <c r="E131" s="324"/>
      <c r="F131" s="324"/>
      <c r="G131" s="324"/>
      <c r="H131" s="420"/>
    </row>
    <row r="132" spans="1:8" s="325" customFormat="1" hidden="1" x14ac:dyDescent="0.25">
      <c r="A132" s="393">
        <v>1</v>
      </c>
      <c r="B132" s="246" t="s">
        <v>115</v>
      </c>
      <c r="C132" s="326"/>
      <c r="D132" s="324">
        <f>SUM(D133,D134,D135,D136)</f>
        <v>11975</v>
      </c>
      <c r="E132" s="324"/>
      <c r="F132" s="324"/>
      <c r="G132" s="324"/>
      <c r="H132" s="420"/>
    </row>
    <row r="133" spans="1:8" s="325" customFormat="1" hidden="1" x14ac:dyDescent="0.25">
      <c r="A133" s="393">
        <v>1</v>
      </c>
      <c r="B133" s="327" t="s">
        <v>214</v>
      </c>
      <c r="C133" s="326"/>
      <c r="D133" s="324"/>
      <c r="E133" s="324"/>
      <c r="F133" s="324"/>
      <c r="G133" s="324"/>
      <c r="H133" s="420"/>
    </row>
    <row r="134" spans="1:8" s="325" customFormat="1" ht="17.25" hidden="1" customHeight="1" x14ac:dyDescent="0.25">
      <c r="A134" s="393">
        <v>1</v>
      </c>
      <c r="B134" s="327" t="s">
        <v>215</v>
      </c>
      <c r="C134" s="326"/>
      <c r="D134" s="226">
        <v>1000</v>
      </c>
      <c r="E134" s="324"/>
      <c r="F134" s="324"/>
      <c r="G134" s="324"/>
      <c r="H134" s="420"/>
    </row>
    <row r="135" spans="1:8" s="325" customFormat="1" ht="30" hidden="1" x14ac:dyDescent="0.25">
      <c r="A135" s="393">
        <v>1</v>
      </c>
      <c r="B135" s="327" t="s">
        <v>216</v>
      </c>
      <c r="C135" s="326"/>
      <c r="D135" s="226">
        <v>300</v>
      </c>
      <c r="E135" s="324"/>
      <c r="F135" s="324"/>
      <c r="G135" s="324"/>
      <c r="H135" s="420"/>
    </row>
    <row r="136" spans="1:8" s="325" customFormat="1" hidden="1" x14ac:dyDescent="0.25">
      <c r="A136" s="393">
        <v>1</v>
      </c>
      <c r="B136" s="246" t="s">
        <v>217</v>
      </c>
      <c r="C136" s="326"/>
      <c r="D136" s="226">
        <v>10675</v>
      </c>
      <c r="E136" s="324"/>
      <c r="F136" s="324"/>
      <c r="G136" s="324"/>
      <c r="H136" s="420"/>
    </row>
    <row r="137" spans="1:8" s="393" customFormat="1" hidden="1" x14ac:dyDescent="0.25">
      <c r="A137" s="393">
        <v>1</v>
      </c>
      <c r="B137" s="256" t="s">
        <v>113</v>
      </c>
      <c r="C137" s="251"/>
      <c r="D137" s="226">
        <v>20200</v>
      </c>
      <c r="E137" s="226"/>
      <c r="F137" s="226"/>
      <c r="G137" s="226"/>
      <c r="H137" s="397"/>
    </row>
    <row r="138" spans="1:8" s="325" customFormat="1" hidden="1" x14ac:dyDescent="0.25">
      <c r="A138" s="393">
        <v>1</v>
      </c>
      <c r="B138" s="249" t="s">
        <v>147</v>
      </c>
      <c r="C138" s="330"/>
      <c r="D138" s="226"/>
      <c r="E138" s="324"/>
      <c r="F138" s="324"/>
      <c r="G138" s="324"/>
      <c r="H138" s="420"/>
    </row>
    <row r="139" spans="1:8" s="325" customFormat="1" ht="15.75" hidden="1" customHeight="1" x14ac:dyDescent="0.25">
      <c r="A139" s="393">
        <v>1</v>
      </c>
      <c r="B139" s="331" t="s">
        <v>218</v>
      </c>
      <c r="C139" s="332"/>
      <c r="D139" s="326">
        <f>D132+ROUND(D137*3.2,0)</f>
        <v>76615</v>
      </c>
      <c r="E139" s="334"/>
      <c r="F139" s="334"/>
      <c r="G139" s="352"/>
      <c r="H139" s="420"/>
    </row>
    <row r="140" spans="1:8" s="325" customFormat="1" ht="15.75" hidden="1" customHeight="1" x14ac:dyDescent="0.25">
      <c r="A140" s="393">
        <v>1</v>
      </c>
      <c r="B140" s="323" t="s">
        <v>150</v>
      </c>
      <c r="C140" s="251"/>
      <c r="D140" s="226"/>
      <c r="E140" s="334"/>
      <c r="F140" s="334"/>
      <c r="G140" s="352"/>
      <c r="H140" s="420"/>
    </row>
    <row r="141" spans="1:8" s="325" customFormat="1" ht="15.75" hidden="1" customHeight="1" x14ac:dyDescent="0.25">
      <c r="A141" s="393">
        <v>1</v>
      </c>
      <c r="B141" s="246" t="s">
        <v>115</v>
      </c>
      <c r="C141" s="251"/>
      <c r="D141" s="226">
        <f>SUM(D142,D143,D150,D156,D157,D158,D159)</f>
        <v>61057</v>
      </c>
      <c r="E141" s="334"/>
      <c r="F141" s="334"/>
      <c r="G141" s="352"/>
      <c r="H141" s="420"/>
    </row>
    <row r="142" spans="1:8" s="325" customFormat="1" ht="15.75" hidden="1" customHeight="1" x14ac:dyDescent="0.25">
      <c r="A142" s="393">
        <v>1</v>
      </c>
      <c r="B142" s="246" t="s">
        <v>214</v>
      </c>
      <c r="C142" s="251"/>
      <c r="D142" s="226"/>
      <c r="E142" s="334"/>
      <c r="F142" s="334"/>
      <c r="G142" s="352"/>
      <c r="H142" s="420"/>
    </row>
    <row r="143" spans="1:8" s="325" customFormat="1" ht="15.75" hidden="1" customHeight="1" x14ac:dyDescent="0.25">
      <c r="A143" s="393">
        <v>1</v>
      </c>
      <c r="B143" s="327" t="s">
        <v>219</v>
      </c>
      <c r="C143" s="251"/>
      <c r="D143" s="226">
        <f>D144+D145+D146+D148</f>
        <v>1249</v>
      </c>
      <c r="E143" s="334"/>
      <c r="F143" s="334"/>
      <c r="G143" s="352"/>
      <c r="H143" s="420"/>
    </row>
    <row r="144" spans="1:8" s="325" customFormat="1" ht="19.5" hidden="1" customHeight="1" x14ac:dyDescent="0.25">
      <c r="A144" s="393">
        <v>1</v>
      </c>
      <c r="B144" s="335" t="s">
        <v>220</v>
      </c>
      <c r="C144" s="251"/>
      <c r="D144" s="324"/>
      <c r="E144" s="334"/>
      <c r="F144" s="334"/>
      <c r="G144" s="352"/>
      <c r="H144" s="420"/>
    </row>
    <row r="145" spans="1:8" s="325" customFormat="1" ht="15.75" hidden="1" customHeight="1" x14ac:dyDescent="0.25">
      <c r="A145" s="393">
        <v>1</v>
      </c>
      <c r="B145" s="335" t="s">
        <v>221</v>
      </c>
      <c r="C145" s="251"/>
      <c r="D145" s="324"/>
      <c r="E145" s="334"/>
      <c r="F145" s="334"/>
      <c r="G145" s="352"/>
      <c r="H145" s="420"/>
    </row>
    <row r="146" spans="1:8" s="325" customFormat="1" ht="30.75" hidden="1" customHeight="1" x14ac:dyDescent="0.25">
      <c r="A146" s="393">
        <v>1</v>
      </c>
      <c r="B146" s="335" t="s">
        <v>222</v>
      </c>
      <c r="C146" s="251"/>
      <c r="D146" s="324">
        <v>780</v>
      </c>
      <c r="E146" s="334"/>
      <c r="F146" s="334"/>
      <c r="G146" s="352"/>
      <c r="H146" s="420"/>
    </row>
    <row r="147" spans="1:8" s="325" customFormat="1" hidden="1" x14ac:dyDescent="0.25">
      <c r="A147" s="393">
        <v>1</v>
      </c>
      <c r="B147" s="335" t="s">
        <v>223</v>
      </c>
      <c r="C147" s="251"/>
      <c r="D147" s="324">
        <v>90</v>
      </c>
      <c r="E147" s="334"/>
      <c r="F147" s="334"/>
      <c r="G147" s="352"/>
      <c r="H147" s="420"/>
    </row>
    <row r="148" spans="1:8" s="325" customFormat="1" ht="30" hidden="1" x14ac:dyDescent="0.25">
      <c r="A148" s="393">
        <v>1</v>
      </c>
      <c r="B148" s="335" t="s">
        <v>224</v>
      </c>
      <c r="C148" s="251"/>
      <c r="D148" s="324">
        <v>469</v>
      </c>
      <c r="E148" s="334"/>
      <c r="F148" s="334"/>
      <c r="G148" s="352"/>
      <c r="H148" s="420"/>
    </row>
    <row r="149" spans="1:8" s="325" customFormat="1" hidden="1" x14ac:dyDescent="0.25">
      <c r="A149" s="393">
        <v>1</v>
      </c>
      <c r="B149" s="335" t="s">
        <v>223</v>
      </c>
      <c r="C149" s="251"/>
      <c r="D149" s="421">
        <v>110</v>
      </c>
      <c r="E149" s="334"/>
      <c r="F149" s="334"/>
      <c r="G149" s="352"/>
      <c r="H149" s="420"/>
    </row>
    <row r="150" spans="1:8" s="325" customFormat="1" ht="30" hidden="1" customHeight="1" x14ac:dyDescent="0.25">
      <c r="A150" s="393">
        <v>1</v>
      </c>
      <c r="B150" s="327" t="s">
        <v>225</v>
      </c>
      <c r="C150" s="251"/>
      <c r="D150" s="226">
        <f>SUM(D151,D152,D154)</f>
        <v>37726</v>
      </c>
      <c r="E150" s="334"/>
      <c r="F150" s="334"/>
      <c r="G150" s="352"/>
      <c r="H150" s="420"/>
    </row>
    <row r="151" spans="1:8" s="325" customFormat="1" ht="30" hidden="1" x14ac:dyDescent="0.25">
      <c r="A151" s="393">
        <v>1</v>
      </c>
      <c r="B151" s="335" t="s">
        <v>226</v>
      </c>
      <c r="C151" s="251"/>
      <c r="D151" s="226"/>
      <c r="E151" s="334"/>
      <c r="F151" s="334"/>
      <c r="G151" s="352"/>
      <c r="H151" s="420"/>
    </row>
    <row r="152" spans="1:8" s="325" customFormat="1" ht="45" hidden="1" x14ac:dyDescent="0.25">
      <c r="A152" s="393">
        <v>1</v>
      </c>
      <c r="B152" s="335" t="s">
        <v>227</v>
      </c>
      <c r="C152" s="251"/>
      <c r="D152" s="296">
        <v>33831</v>
      </c>
      <c r="E152" s="334"/>
      <c r="F152" s="334"/>
      <c r="G152" s="352"/>
      <c r="H152" s="420"/>
    </row>
    <row r="153" spans="1:8" s="325" customFormat="1" hidden="1" x14ac:dyDescent="0.25">
      <c r="A153" s="393">
        <v>1</v>
      </c>
      <c r="B153" s="335" t="s">
        <v>223</v>
      </c>
      <c r="C153" s="251"/>
      <c r="D153" s="296">
        <v>8600</v>
      </c>
      <c r="E153" s="334"/>
      <c r="F153" s="334"/>
      <c r="G153" s="352"/>
      <c r="H153" s="420"/>
    </row>
    <row r="154" spans="1:8" s="325" customFormat="1" ht="45" hidden="1" x14ac:dyDescent="0.25">
      <c r="A154" s="393">
        <v>1</v>
      </c>
      <c r="B154" s="335" t="s">
        <v>228</v>
      </c>
      <c r="C154" s="251"/>
      <c r="D154" s="296">
        <v>3895</v>
      </c>
      <c r="E154" s="334"/>
      <c r="F154" s="334"/>
      <c r="G154" s="352"/>
      <c r="H154" s="420"/>
    </row>
    <row r="155" spans="1:8" s="325" customFormat="1" hidden="1" x14ac:dyDescent="0.25">
      <c r="A155" s="393">
        <v>1</v>
      </c>
      <c r="B155" s="335" t="s">
        <v>223</v>
      </c>
      <c r="C155" s="251"/>
      <c r="D155" s="296">
        <v>2695</v>
      </c>
      <c r="E155" s="334"/>
      <c r="F155" s="334"/>
      <c r="G155" s="352"/>
      <c r="H155" s="420"/>
    </row>
    <row r="156" spans="1:8" s="325" customFormat="1" ht="31.5" hidden="1" customHeight="1" x14ac:dyDescent="0.25">
      <c r="A156" s="393">
        <v>1</v>
      </c>
      <c r="B156" s="327" t="s">
        <v>229</v>
      </c>
      <c r="C156" s="251"/>
      <c r="D156" s="226">
        <v>500</v>
      </c>
      <c r="E156" s="334"/>
      <c r="F156" s="334"/>
      <c r="G156" s="352"/>
      <c r="H156" s="420"/>
    </row>
    <row r="157" spans="1:8" s="325" customFormat="1" ht="30" hidden="1" x14ac:dyDescent="0.25">
      <c r="A157" s="393">
        <v>1</v>
      </c>
      <c r="B157" s="246" t="s">
        <v>230</v>
      </c>
      <c r="C157" s="251"/>
      <c r="D157" s="226"/>
      <c r="E157" s="334"/>
      <c r="F157" s="334"/>
      <c r="G157" s="352"/>
      <c r="H157" s="420"/>
    </row>
    <row r="158" spans="1:8" s="325" customFormat="1" ht="15.75" hidden="1" customHeight="1" x14ac:dyDescent="0.25">
      <c r="A158" s="393">
        <v>1</v>
      </c>
      <c r="B158" s="327" t="s">
        <v>231</v>
      </c>
      <c r="C158" s="251"/>
      <c r="D158" s="226"/>
      <c r="E158" s="334"/>
      <c r="F158" s="334"/>
      <c r="G158" s="352"/>
      <c r="H158" s="420"/>
    </row>
    <row r="159" spans="1:8" s="325" customFormat="1" ht="15.75" hidden="1" customHeight="1" x14ac:dyDescent="0.25">
      <c r="A159" s="393">
        <v>1</v>
      </c>
      <c r="B159" s="246" t="s">
        <v>232</v>
      </c>
      <c r="C159" s="251"/>
      <c r="D159" s="226">
        <v>21582</v>
      </c>
      <c r="E159" s="334"/>
      <c r="F159" s="334"/>
      <c r="G159" s="352"/>
      <c r="H159" s="420"/>
    </row>
    <row r="160" spans="1:8" s="325" customFormat="1" hidden="1" x14ac:dyDescent="0.25">
      <c r="A160" s="393">
        <v>1</v>
      </c>
      <c r="B160" s="256" t="s">
        <v>113</v>
      </c>
      <c r="C160" s="326"/>
      <c r="D160" s="324">
        <v>7587</v>
      </c>
      <c r="E160" s="334"/>
      <c r="F160" s="334"/>
      <c r="G160" s="352"/>
      <c r="H160" s="420"/>
    </row>
    <row r="161" spans="1:8" s="325" customFormat="1" hidden="1" x14ac:dyDescent="0.25">
      <c r="A161" s="393">
        <v>1</v>
      </c>
      <c r="B161" s="249" t="s">
        <v>147</v>
      </c>
      <c r="C161" s="326"/>
      <c r="D161" s="421"/>
      <c r="E161" s="334"/>
      <c r="F161" s="334"/>
      <c r="G161" s="352"/>
      <c r="H161" s="420"/>
    </row>
    <row r="162" spans="1:8" s="393" customFormat="1" ht="30" hidden="1" x14ac:dyDescent="0.25">
      <c r="A162" s="393">
        <v>1</v>
      </c>
      <c r="B162" s="256" t="s">
        <v>114</v>
      </c>
      <c r="C162" s="251"/>
      <c r="D162" s="226">
        <v>8700</v>
      </c>
      <c r="E162" s="226"/>
      <c r="F162" s="226"/>
      <c r="G162" s="226"/>
      <c r="H162" s="397"/>
    </row>
    <row r="163" spans="1:8" s="325" customFormat="1" ht="15.75" hidden="1" customHeight="1" x14ac:dyDescent="0.25">
      <c r="A163" s="393">
        <v>1</v>
      </c>
      <c r="B163" s="256" t="s">
        <v>233</v>
      </c>
      <c r="C163" s="251"/>
      <c r="D163" s="226"/>
      <c r="E163" s="334"/>
      <c r="F163" s="334"/>
      <c r="G163" s="352"/>
      <c r="H163" s="420"/>
    </row>
    <row r="164" spans="1:8" s="325" customFormat="1" hidden="1" x14ac:dyDescent="0.25">
      <c r="A164" s="393">
        <v>1</v>
      </c>
      <c r="B164" s="337" t="s">
        <v>234</v>
      </c>
      <c r="C164" s="251"/>
      <c r="D164" s="226"/>
      <c r="E164" s="334"/>
      <c r="F164" s="334"/>
      <c r="G164" s="352"/>
      <c r="H164" s="420"/>
    </row>
    <row r="165" spans="1:8" s="325" customFormat="1" hidden="1" x14ac:dyDescent="0.25">
      <c r="A165" s="393">
        <v>1</v>
      </c>
      <c r="B165" s="338" t="s">
        <v>149</v>
      </c>
      <c r="C165" s="251"/>
      <c r="D165" s="234">
        <f>D141+ROUND(D160*3.2,0)+D162</f>
        <v>94035</v>
      </c>
      <c r="E165" s="334"/>
      <c r="F165" s="334"/>
      <c r="G165" s="352"/>
      <c r="H165" s="420"/>
    </row>
    <row r="166" spans="1:8" s="325" customFormat="1" hidden="1" x14ac:dyDescent="0.25">
      <c r="A166" s="393">
        <v>1</v>
      </c>
      <c r="B166" s="339" t="s">
        <v>148</v>
      </c>
      <c r="C166" s="251"/>
      <c r="D166" s="234">
        <f>SUM(D139,D165)</f>
        <v>170650</v>
      </c>
      <c r="E166" s="334"/>
      <c r="F166" s="334"/>
      <c r="G166" s="352"/>
      <c r="H166" s="420"/>
    </row>
    <row r="167" spans="1:8" s="325" customFormat="1" hidden="1" x14ac:dyDescent="0.25">
      <c r="A167" s="393">
        <v>1</v>
      </c>
      <c r="B167" s="422" t="s">
        <v>116</v>
      </c>
      <c r="C167" s="251"/>
      <c r="D167" s="234"/>
      <c r="E167" s="423"/>
      <c r="F167" s="423"/>
      <c r="G167" s="234"/>
      <c r="H167" s="420"/>
    </row>
    <row r="168" spans="1:8" s="325" customFormat="1" hidden="1" x14ac:dyDescent="0.25">
      <c r="A168" s="393">
        <v>1</v>
      </c>
      <c r="B168" s="424" t="s">
        <v>17</v>
      </c>
      <c r="C168" s="251"/>
      <c r="D168" s="226">
        <v>4500</v>
      </c>
      <c r="E168" s="423"/>
      <c r="F168" s="423"/>
      <c r="G168" s="234"/>
      <c r="H168" s="420"/>
    </row>
    <row r="169" spans="1:8" s="325" customFormat="1" hidden="1" x14ac:dyDescent="0.25">
      <c r="A169" s="393">
        <v>1</v>
      </c>
      <c r="B169" s="424" t="s">
        <v>52</v>
      </c>
      <c r="C169" s="251"/>
      <c r="D169" s="226">
        <v>5500</v>
      </c>
      <c r="E169" s="423"/>
      <c r="F169" s="423"/>
      <c r="G169" s="234"/>
      <c r="H169" s="420"/>
    </row>
    <row r="170" spans="1:8" s="325" customFormat="1" hidden="1" x14ac:dyDescent="0.25">
      <c r="A170" s="393">
        <v>1</v>
      </c>
      <c r="B170" s="410" t="s">
        <v>238</v>
      </c>
      <c r="C170" s="251"/>
      <c r="D170" s="226">
        <v>1750</v>
      </c>
      <c r="E170" s="423"/>
      <c r="F170" s="423"/>
      <c r="G170" s="234"/>
      <c r="H170" s="420"/>
    </row>
    <row r="171" spans="1:8" s="393" customFormat="1" ht="17.25" hidden="1" customHeight="1" x14ac:dyDescent="0.25">
      <c r="A171" s="393">
        <v>1</v>
      </c>
      <c r="B171" s="268" t="s">
        <v>7</v>
      </c>
      <c r="C171" s="225"/>
      <c r="D171" s="226"/>
      <c r="E171" s="226"/>
      <c r="F171" s="226"/>
      <c r="G171" s="226"/>
      <c r="H171" s="397"/>
    </row>
    <row r="172" spans="1:8" s="393" customFormat="1" hidden="1" x14ac:dyDescent="0.25">
      <c r="A172" s="393">
        <v>1</v>
      </c>
      <c r="B172" s="270" t="s">
        <v>136</v>
      </c>
      <c r="C172" s="225"/>
      <c r="D172" s="226"/>
      <c r="E172" s="226"/>
      <c r="F172" s="226"/>
      <c r="G172" s="226"/>
      <c r="H172" s="397"/>
    </row>
    <row r="173" spans="1:8" s="393" customFormat="1" hidden="1" x14ac:dyDescent="0.25">
      <c r="A173" s="393">
        <v>1</v>
      </c>
      <c r="B173" s="381" t="s">
        <v>14</v>
      </c>
      <c r="C173" s="225">
        <v>300</v>
      </c>
      <c r="D173" s="226">
        <v>260</v>
      </c>
      <c r="E173" s="382">
        <v>12.7</v>
      </c>
      <c r="F173" s="226">
        <f>ROUND(G173/C173,0)</f>
        <v>11</v>
      </c>
      <c r="G173" s="226">
        <f>ROUND(D173*E173,0)</f>
        <v>3302</v>
      </c>
      <c r="H173" s="397"/>
    </row>
    <row r="174" spans="1:8" s="393" customFormat="1" hidden="1" x14ac:dyDescent="0.25">
      <c r="A174" s="393">
        <v>1</v>
      </c>
      <c r="B174" s="412" t="s">
        <v>9</v>
      </c>
      <c r="C174" s="425"/>
      <c r="D174" s="373">
        <f t="shared" ref="D174" si="14">D173</f>
        <v>260</v>
      </c>
      <c r="E174" s="312">
        <f t="shared" ref="E174:G174" si="15">E173</f>
        <v>12.7</v>
      </c>
      <c r="F174" s="373">
        <f t="shared" si="15"/>
        <v>11</v>
      </c>
      <c r="G174" s="373">
        <f t="shared" si="15"/>
        <v>3302</v>
      </c>
      <c r="H174" s="397"/>
    </row>
    <row r="175" spans="1:8" s="393" customFormat="1" hidden="1" x14ac:dyDescent="0.25">
      <c r="A175" s="393">
        <v>1</v>
      </c>
      <c r="B175" s="270" t="s">
        <v>20</v>
      </c>
      <c r="C175" s="225"/>
      <c r="D175" s="373"/>
      <c r="E175" s="312"/>
      <c r="F175" s="373"/>
      <c r="G175" s="373"/>
      <c r="H175" s="397"/>
    </row>
    <row r="176" spans="1:8" s="393" customFormat="1" hidden="1" x14ac:dyDescent="0.25">
      <c r="A176" s="393">
        <v>1</v>
      </c>
      <c r="B176" s="224" t="s">
        <v>26</v>
      </c>
      <c r="C176" s="225">
        <v>240</v>
      </c>
      <c r="D176" s="226">
        <v>240</v>
      </c>
      <c r="E176" s="382">
        <v>8</v>
      </c>
      <c r="F176" s="226">
        <f>ROUND(G176/C176,0)</f>
        <v>8</v>
      </c>
      <c r="G176" s="226">
        <f>ROUND(D176*E176,0)</f>
        <v>1920</v>
      </c>
      <c r="H176" s="397"/>
    </row>
    <row r="177" spans="1:8" s="393" customFormat="1" hidden="1" x14ac:dyDescent="0.25">
      <c r="A177" s="393">
        <v>1</v>
      </c>
      <c r="B177" s="426" t="s">
        <v>138</v>
      </c>
      <c r="C177" s="427"/>
      <c r="D177" s="373">
        <f t="shared" ref="D177" si="16">D176</f>
        <v>240</v>
      </c>
      <c r="E177" s="428">
        <f t="shared" ref="E177:G177" si="17">E176</f>
        <v>8</v>
      </c>
      <c r="F177" s="373">
        <f t="shared" si="17"/>
        <v>8</v>
      </c>
      <c r="G177" s="373">
        <f t="shared" si="17"/>
        <v>1920</v>
      </c>
      <c r="H177" s="397"/>
    </row>
    <row r="178" spans="1:8" s="393" customFormat="1" ht="19.5" hidden="1" customHeight="1" x14ac:dyDescent="0.2">
      <c r="A178" s="393">
        <v>1</v>
      </c>
      <c r="B178" s="275" t="s">
        <v>110</v>
      </c>
      <c r="C178" s="251"/>
      <c r="D178" s="234">
        <f>D174+D177</f>
        <v>500</v>
      </c>
      <c r="E178" s="233">
        <f>G178/D178</f>
        <v>10.444000000000001</v>
      </c>
      <c r="F178" s="234">
        <f>F174+F177</f>
        <v>19</v>
      </c>
      <c r="G178" s="234">
        <f>G174+G177</f>
        <v>5222</v>
      </c>
      <c r="H178" s="397"/>
    </row>
    <row r="179" spans="1:8" s="393" customFormat="1" hidden="1" thickBot="1" x14ac:dyDescent="0.25">
      <c r="A179" s="393">
        <v>1</v>
      </c>
      <c r="B179" s="429" t="s">
        <v>10</v>
      </c>
      <c r="C179" s="430"/>
      <c r="D179" s="430"/>
      <c r="E179" s="430"/>
      <c r="F179" s="430"/>
      <c r="G179" s="430"/>
      <c r="H179" s="397"/>
    </row>
    <row r="180" spans="1:8" ht="24.75" hidden="1" customHeight="1" x14ac:dyDescent="0.25">
      <c r="A180" s="136">
        <v>1</v>
      </c>
      <c r="B180" s="195" t="s">
        <v>143</v>
      </c>
      <c r="C180" s="106"/>
      <c r="D180" s="15"/>
      <c r="E180" s="15"/>
      <c r="F180" s="15"/>
      <c r="G180" s="15"/>
    </row>
    <row r="181" spans="1:8" hidden="1" x14ac:dyDescent="0.25">
      <c r="A181" s="136">
        <v>1</v>
      </c>
      <c r="B181" s="107" t="s">
        <v>4</v>
      </c>
      <c r="C181" s="85"/>
      <c r="D181" s="15"/>
      <c r="E181" s="15"/>
      <c r="F181" s="15"/>
      <c r="G181" s="15"/>
    </row>
    <row r="182" spans="1:8" hidden="1" x14ac:dyDescent="0.25">
      <c r="A182" s="136">
        <v>1</v>
      </c>
      <c r="B182" s="73" t="s">
        <v>42</v>
      </c>
      <c r="C182" s="85">
        <v>320</v>
      </c>
      <c r="D182" s="15">
        <v>2960</v>
      </c>
      <c r="E182" s="74">
        <v>10.5</v>
      </c>
      <c r="F182" s="15">
        <f>ROUND(G182/C182,0)</f>
        <v>97</v>
      </c>
      <c r="G182" s="15">
        <f>ROUND(D182*E182,0)</f>
        <v>31080</v>
      </c>
    </row>
    <row r="183" spans="1:8" hidden="1" x14ac:dyDescent="0.25">
      <c r="A183" s="136">
        <v>1</v>
      </c>
      <c r="B183" s="64" t="s">
        <v>5</v>
      </c>
      <c r="C183" s="85">
        <v>320</v>
      </c>
      <c r="D183" s="19">
        <f>D182</f>
        <v>2960</v>
      </c>
      <c r="E183" s="18">
        <f>G183/D183</f>
        <v>10.5</v>
      </c>
      <c r="F183" s="19">
        <f>F182</f>
        <v>97</v>
      </c>
      <c r="G183" s="19">
        <f>G182</f>
        <v>31080</v>
      </c>
    </row>
    <row r="184" spans="1:8" s="55" customFormat="1" ht="18.75" hidden="1" customHeight="1" x14ac:dyDescent="0.25">
      <c r="A184" s="136">
        <v>1</v>
      </c>
      <c r="B184" s="22" t="s">
        <v>213</v>
      </c>
      <c r="C184" s="22"/>
      <c r="D184" s="120"/>
      <c r="E184" s="54"/>
      <c r="F184" s="54"/>
      <c r="G184" s="54"/>
      <c r="H184" s="222"/>
    </row>
    <row r="185" spans="1:8" s="55" customFormat="1" hidden="1" x14ac:dyDescent="0.25">
      <c r="A185" s="136">
        <v>1</v>
      </c>
      <c r="B185" s="24" t="s">
        <v>115</v>
      </c>
      <c r="C185" s="56"/>
      <c r="D185" s="54">
        <f>SUM(D186,D187,D188,D189)</f>
        <v>4422</v>
      </c>
      <c r="E185" s="54"/>
      <c r="F185" s="54"/>
      <c r="G185" s="54"/>
      <c r="H185" s="222"/>
    </row>
    <row r="186" spans="1:8" s="55" customFormat="1" hidden="1" x14ac:dyDescent="0.25">
      <c r="A186" s="136">
        <v>1</v>
      </c>
      <c r="B186" s="57" t="s">
        <v>214</v>
      </c>
      <c r="C186" s="56"/>
      <c r="D186" s="54"/>
      <c r="E186" s="54"/>
      <c r="F186" s="54"/>
      <c r="G186" s="54"/>
      <c r="H186" s="222"/>
    </row>
    <row r="187" spans="1:8" s="55" customFormat="1" ht="17.25" hidden="1" customHeight="1" x14ac:dyDescent="0.25">
      <c r="A187" s="136">
        <v>1</v>
      </c>
      <c r="B187" s="57" t="s">
        <v>215</v>
      </c>
      <c r="C187" s="56"/>
      <c r="D187" s="15">
        <v>836</v>
      </c>
      <c r="E187" s="54"/>
      <c r="F187" s="54"/>
      <c r="G187" s="54"/>
      <c r="H187" s="222"/>
    </row>
    <row r="188" spans="1:8" s="55" customFormat="1" ht="30" hidden="1" x14ac:dyDescent="0.25">
      <c r="A188" s="136">
        <v>1</v>
      </c>
      <c r="B188" s="57" t="s">
        <v>216</v>
      </c>
      <c r="C188" s="56"/>
      <c r="D188" s="15">
        <v>586</v>
      </c>
      <c r="E188" s="54"/>
      <c r="F188" s="54"/>
      <c r="G188" s="54"/>
      <c r="H188" s="222"/>
    </row>
    <row r="189" spans="1:8" s="55" customFormat="1" hidden="1" x14ac:dyDescent="0.25">
      <c r="A189" s="136">
        <v>1</v>
      </c>
      <c r="B189" s="24" t="s">
        <v>217</v>
      </c>
      <c r="C189" s="56"/>
      <c r="D189" s="15">
        <v>3000</v>
      </c>
      <c r="E189" s="54"/>
      <c r="F189" s="54"/>
      <c r="G189" s="54"/>
      <c r="H189" s="222"/>
    </row>
    <row r="190" spans="1:8" s="55" customFormat="1" hidden="1" x14ac:dyDescent="0.25">
      <c r="A190" s="136">
        <v>1</v>
      </c>
      <c r="B190" s="24"/>
      <c r="C190" s="56"/>
      <c r="D190" s="15"/>
      <c r="E190" s="122"/>
      <c r="F190" s="122"/>
      <c r="G190" s="122"/>
      <c r="H190" s="222"/>
    </row>
    <row r="191" spans="1:8" hidden="1" x14ac:dyDescent="0.25">
      <c r="A191" s="136">
        <v>1</v>
      </c>
      <c r="B191" s="25" t="s">
        <v>113</v>
      </c>
      <c r="C191" s="23"/>
      <c r="D191" s="15">
        <v>52894</v>
      </c>
      <c r="E191" s="15"/>
      <c r="F191" s="15"/>
      <c r="G191" s="15"/>
    </row>
    <row r="192" spans="1:8" s="55" customFormat="1" hidden="1" x14ac:dyDescent="0.25">
      <c r="A192" s="136">
        <v>1</v>
      </c>
      <c r="B192" s="48" t="s">
        <v>147</v>
      </c>
      <c r="C192" s="58"/>
      <c r="D192" s="15"/>
      <c r="E192" s="54"/>
      <c r="F192" s="54"/>
      <c r="G192" s="54"/>
      <c r="H192" s="222"/>
    </row>
    <row r="193" spans="1:8" s="55" customFormat="1" ht="15.75" hidden="1" customHeight="1" x14ac:dyDescent="0.25">
      <c r="A193" s="136">
        <v>1</v>
      </c>
      <c r="B193" s="59" t="s">
        <v>218</v>
      </c>
      <c r="C193" s="60"/>
      <c r="D193" s="56">
        <f>D185+ROUND(D191*3.2,0)</f>
        <v>173683</v>
      </c>
      <c r="E193" s="61"/>
      <c r="F193" s="61"/>
      <c r="G193" s="67"/>
      <c r="H193" s="222"/>
    </row>
    <row r="194" spans="1:8" s="55" customFormat="1" ht="15.75" hidden="1" customHeight="1" x14ac:dyDescent="0.25">
      <c r="A194" s="136">
        <v>1</v>
      </c>
      <c r="B194" s="22" t="s">
        <v>150</v>
      </c>
      <c r="C194" s="23"/>
      <c r="D194" s="15"/>
      <c r="E194" s="61"/>
      <c r="F194" s="61"/>
      <c r="G194" s="67"/>
      <c r="H194" s="222"/>
    </row>
    <row r="195" spans="1:8" s="55" customFormat="1" ht="15.75" hidden="1" customHeight="1" x14ac:dyDescent="0.25">
      <c r="A195" s="136">
        <v>1</v>
      </c>
      <c r="B195" s="24" t="s">
        <v>115</v>
      </c>
      <c r="C195" s="23"/>
      <c r="D195" s="15">
        <f>SUM(D196,D197,D204,D210,D211,D212,D213)</f>
        <v>79351</v>
      </c>
      <c r="E195" s="61"/>
      <c r="F195" s="61"/>
      <c r="G195" s="67"/>
      <c r="H195" s="222"/>
    </row>
    <row r="196" spans="1:8" s="55" customFormat="1" ht="15.75" hidden="1" customHeight="1" x14ac:dyDescent="0.25">
      <c r="A196" s="136">
        <v>1</v>
      </c>
      <c r="B196" s="24" t="s">
        <v>214</v>
      </c>
      <c r="C196" s="23"/>
      <c r="D196" s="15"/>
      <c r="E196" s="61"/>
      <c r="F196" s="61"/>
      <c r="G196" s="67"/>
      <c r="H196" s="222"/>
    </row>
    <row r="197" spans="1:8" s="55" customFormat="1" ht="15.75" hidden="1" customHeight="1" x14ac:dyDescent="0.25">
      <c r="A197" s="136">
        <v>1</v>
      </c>
      <c r="B197" s="57" t="s">
        <v>219</v>
      </c>
      <c r="C197" s="23"/>
      <c r="D197" s="15">
        <f>D198+D199+D200+D202</f>
        <v>3028</v>
      </c>
      <c r="E197" s="61"/>
      <c r="F197" s="61"/>
      <c r="G197" s="67"/>
      <c r="H197" s="222"/>
    </row>
    <row r="198" spans="1:8" s="55" customFormat="1" ht="19.5" hidden="1" customHeight="1" x14ac:dyDescent="0.25">
      <c r="A198" s="136">
        <v>1</v>
      </c>
      <c r="B198" s="62" t="s">
        <v>220</v>
      </c>
      <c r="C198" s="23"/>
      <c r="D198" s="54"/>
      <c r="E198" s="61"/>
      <c r="F198" s="61"/>
      <c r="G198" s="67"/>
      <c r="H198" s="222"/>
    </row>
    <row r="199" spans="1:8" s="55" customFormat="1" ht="15.75" hidden="1" customHeight="1" x14ac:dyDescent="0.25">
      <c r="A199" s="136">
        <v>1</v>
      </c>
      <c r="B199" s="62" t="s">
        <v>221</v>
      </c>
      <c r="C199" s="23"/>
      <c r="D199" s="54"/>
      <c r="E199" s="61"/>
      <c r="F199" s="61"/>
      <c r="G199" s="67"/>
      <c r="H199" s="222"/>
    </row>
    <row r="200" spans="1:8" s="55" customFormat="1" ht="30.75" hidden="1" customHeight="1" x14ac:dyDescent="0.25">
      <c r="A200" s="136">
        <v>1</v>
      </c>
      <c r="B200" s="62" t="s">
        <v>222</v>
      </c>
      <c r="C200" s="23"/>
      <c r="D200" s="54">
        <v>2309</v>
      </c>
      <c r="E200" s="61"/>
      <c r="F200" s="61"/>
      <c r="G200" s="67"/>
      <c r="H200" s="222"/>
    </row>
    <row r="201" spans="1:8" s="55" customFormat="1" hidden="1" x14ac:dyDescent="0.25">
      <c r="A201" s="136">
        <v>1</v>
      </c>
      <c r="B201" s="62" t="s">
        <v>223</v>
      </c>
      <c r="C201" s="23"/>
      <c r="D201" s="54">
        <v>230</v>
      </c>
      <c r="E201" s="61"/>
      <c r="F201" s="61"/>
      <c r="G201" s="67"/>
      <c r="H201" s="222"/>
    </row>
    <row r="202" spans="1:8" s="55" customFormat="1" ht="30" hidden="1" x14ac:dyDescent="0.25">
      <c r="A202" s="136">
        <v>1</v>
      </c>
      <c r="B202" s="62" t="s">
        <v>224</v>
      </c>
      <c r="C202" s="23"/>
      <c r="D202" s="54">
        <v>719</v>
      </c>
      <c r="E202" s="61"/>
      <c r="F202" s="61"/>
      <c r="G202" s="67"/>
      <c r="H202" s="222"/>
    </row>
    <row r="203" spans="1:8" s="55" customFormat="1" hidden="1" x14ac:dyDescent="0.25">
      <c r="A203" s="136">
        <v>1</v>
      </c>
      <c r="B203" s="62" t="s">
        <v>223</v>
      </c>
      <c r="C203" s="23"/>
      <c r="D203" s="122">
        <v>110</v>
      </c>
      <c r="E203" s="61"/>
      <c r="F203" s="61"/>
      <c r="G203" s="67"/>
      <c r="H203" s="222"/>
    </row>
    <row r="204" spans="1:8" s="55" customFormat="1" ht="30" hidden="1" customHeight="1" x14ac:dyDescent="0.25">
      <c r="A204" s="136">
        <v>1</v>
      </c>
      <c r="B204" s="57" t="s">
        <v>225</v>
      </c>
      <c r="C204" s="23"/>
      <c r="D204" s="15">
        <f>SUM(D205,D206,D208)</f>
        <v>76323</v>
      </c>
      <c r="E204" s="61"/>
      <c r="F204" s="61"/>
      <c r="G204" s="67"/>
      <c r="H204" s="222"/>
    </row>
    <row r="205" spans="1:8" s="55" customFormat="1" ht="30" hidden="1" x14ac:dyDescent="0.25">
      <c r="A205" s="136">
        <v>1</v>
      </c>
      <c r="B205" s="62" t="s">
        <v>226</v>
      </c>
      <c r="C205" s="23"/>
      <c r="D205" s="15"/>
      <c r="E205" s="61"/>
      <c r="F205" s="61"/>
      <c r="G205" s="67"/>
      <c r="H205" s="222"/>
    </row>
    <row r="206" spans="1:8" s="55" customFormat="1" ht="45" hidden="1" x14ac:dyDescent="0.25">
      <c r="A206" s="136">
        <v>1</v>
      </c>
      <c r="B206" s="62" t="s">
        <v>227</v>
      </c>
      <c r="C206" s="23"/>
      <c r="D206" s="46">
        <v>73800</v>
      </c>
      <c r="E206" s="61"/>
      <c r="F206" s="61"/>
      <c r="G206" s="67"/>
      <c r="H206" s="222"/>
    </row>
    <row r="207" spans="1:8" s="55" customFormat="1" hidden="1" x14ac:dyDescent="0.25">
      <c r="A207" s="136">
        <v>1</v>
      </c>
      <c r="B207" s="62" t="s">
        <v>223</v>
      </c>
      <c r="C207" s="23"/>
      <c r="D207" s="46">
        <v>22572</v>
      </c>
      <c r="E207" s="61"/>
      <c r="F207" s="61"/>
      <c r="G207" s="67"/>
      <c r="H207" s="222"/>
    </row>
    <row r="208" spans="1:8" s="55" customFormat="1" ht="45" hidden="1" x14ac:dyDescent="0.25">
      <c r="A208" s="136">
        <v>1</v>
      </c>
      <c r="B208" s="62" t="s">
        <v>228</v>
      </c>
      <c r="C208" s="23"/>
      <c r="D208" s="46">
        <v>2523</v>
      </c>
      <c r="E208" s="61"/>
      <c r="F208" s="61"/>
      <c r="G208" s="67"/>
      <c r="H208" s="222"/>
    </row>
    <row r="209" spans="1:8" s="55" customFormat="1" hidden="1" x14ac:dyDescent="0.25">
      <c r="A209" s="136">
        <v>1</v>
      </c>
      <c r="B209" s="62" t="s">
        <v>223</v>
      </c>
      <c r="C209" s="23"/>
      <c r="D209" s="46">
        <v>1713</v>
      </c>
      <c r="E209" s="61"/>
      <c r="F209" s="61"/>
      <c r="G209" s="67"/>
      <c r="H209" s="222"/>
    </row>
    <row r="210" spans="1:8" s="55" customFormat="1" ht="31.5" hidden="1" customHeight="1" x14ac:dyDescent="0.25">
      <c r="A210" s="136">
        <v>1</v>
      </c>
      <c r="B210" s="57" t="s">
        <v>229</v>
      </c>
      <c r="C210" s="23"/>
      <c r="D210" s="15"/>
      <c r="E210" s="61"/>
      <c r="F210" s="61"/>
      <c r="G210" s="67"/>
      <c r="H210" s="222"/>
    </row>
    <row r="211" spans="1:8" s="55" customFormat="1" ht="30" hidden="1" x14ac:dyDescent="0.25">
      <c r="A211" s="136">
        <v>1</v>
      </c>
      <c r="B211" s="24" t="s">
        <v>230</v>
      </c>
      <c r="C211" s="23"/>
      <c r="D211" s="15"/>
      <c r="E211" s="61"/>
      <c r="F211" s="61"/>
      <c r="G211" s="67"/>
      <c r="H211" s="222"/>
    </row>
    <row r="212" spans="1:8" s="55" customFormat="1" ht="15.75" hidden="1" customHeight="1" x14ac:dyDescent="0.25">
      <c r="A212" s="136">
        <v>1</v>
      </c>
      <c r="B212" s="57" t="s">
        <v>231</v>
      </c>
      <c r="C212" s="23"/>
      <c r="D212" s="15"/>
      <c r="E212" s="61"/>
      <c r="F212" s="61"/>
      <c r="G212" s="67"/>
      <c r="H212" s="222"/>
    </row>
    <row r="213" spans="1:8" s="55" customFormat="1" ht="15.75" hidden="1" customHeight="1" x14ac:dyDescent="0.25">
      <c r="A213" s="136">
        <v>1</v>
      </c>
      <c r="B213" s="24" t="s">
        <v>232</v>
      </c>
      <c r="C213" s="23"/>
      <c r="D213" s="15"/>
      <c r="E213" s="61"/>
      <c r="F213" s="61"/>
      <c r="G213" s="67"/>
      <c r="H213" s="222"/>
    </row>
    <row r="214" spans="1:8" s="55" customFormat="1" hidden="1" x14ac:dyDescent="0.25">
      <c r="A214" s="136">
        <v>1</v>
      </c>
      <c r="B214" s="25" t="s">
        <v>113</v>
      </c>
      <c r="C214" s="56"/>
      <c r="D214" s="54"/>
      <c r="E214" s="61"/>
      <c r="F214" s="61"/>
      <c r="G214" s="67"/>
      <c r="H214" s="222"/>
    </row>
    <row r="215" spans="1:8" s="55" customFormat="1" hidden="1" x14ac:dyDescent="0.25">
      <c r="A215" s="136">
        <v>1</v>
      </c>
      <c r="B215" s="48" t="s">
        <v>147</v>
      </c>
      <c r="C215" s="56"/>
      <c r="D215" s="122"/>
      <c r="E215" s="61"/>
      <c r="F215" s="61"/>
      <c r="G215" s="67"/>
      <c r="H215" s="222"/>
    </row>
    <row r="216" spans="1:8" ht="30" hidden="1" x14ac:dyDescent="0.25">
      <c r="A216" s="136">
        <v>1</v>
      </c>
      <c r="B216" s="25" t="s">
        <v>114</v>
      </c>
      <c r="C216" s="23"/>
      <c r="D216" s="15">
        <v>17187</v>
      </c>
      <c r="E216" s="15"/>
      <c r="F216" s="15"/>
      <c r="G216" s="15"/>
    </row>
    <row r="217" spans="1:8" s="55" customFormat="1" ht="15.75" hidden="1" customHeight="1" x14ac:dyDescent="0.25">
      <c r="A217" s="136">
        <v>1</v>
      </c>
      <c r="B217" s="25" t="s">
        <v>233</v>
      </c>
      <c r="C217" s="23"/>
      <c r="D217" s="15"/>
      <c r="E217" s="61"/>
      <c r="F217" s="61"/>
      <c r="G217" s="67"/>
      <c r="H217" s="222"/>
    </row>
    <row r="218" spans="1:8" s="55" customFormat="1" hidden="1" x14ac:dyDescent="0.25">
      <c r="A218" s="136">
        <v>1</v>
      </c>
      <c r="B218" s="63" t="s">
        <v>234</v>
      </c>
      <c r="C218" s="23"/>
      <c r="D218" s="15">
        <v>200</v>
      </c>
      <c r="E218" s="61"/>
      <c r="F218" s="61"/>
      <c r="G218" s="67"/>
      <c r="H218" s="222"/>
    </row>
    <row r="219" spans="1:8" s="55" customFormat="1" hidden="1" x14ac:dyDescent="0.25">
      <c r="A219" s="136">
        <v>1</v>
      </c>
      <c r="B219" s="64" t="s">
        <v>149</v>
      </c>
      <c r="C219" s="23"/>
      <c r="D219" s="19">
        <f>D195+ROUND(D214*3.2,0)+D216</f>
        <v>96538</v>
      </c>
      <c r="E219" s="61"/>
      <c r="F219" s="61"/>
      <c r="G219" s="67"/>
      <c r="H219" s="222"/>
    </row>
    <row r="220" spans="1:8" s="55" customFormat="1" hidden="1" x14ac:dyDescent="0.25">
      <c r="A220" s="136">
        <v>1</v>
      </c>
      <c r="B220" s="65" t="s">
        <v>148</v>
      </c>
      <c r="C220" s="23"/>
      <c r="D220" s="19">
        <f>SUM(D193,D219)</f>
        <v>270221</v>
      </c>
      <c r="E220" s="61"/>
      <c r="F220" s="61"/>
      <c r="G220" s="67"/>
      <c r="H220" s="222"/>
    </row>
    <row r="221" spans="1:8" hidden="1" x14ac:dyDescent="0.25">
      <c r="A221" s="136">
        <v>1</v>
      </c>
      <c r="B221" s="40" t="s">
        <v>7</v>
      </c>
      <c r="C221" s="23"/>
      <c r="D221" s="15"/>
      <c r="E221" s="15"/>
      <c r="F221" s="15"/>
      <c r="G221" s="15"/>
    </row>
    <row r="222" spans="1:8" hidden="1" x14ac:dyDescent="0.25">
      <c r="A222" s="136">
        <v>1</v>
      </c>
      <c r="B222" s="146" t="s">
        <v>136</v>
      </c>
      <c r="C222" s="23"/>
      <c r="D222" s="15"/>
      <c r="E222" s="15"/>
      <c r="F222" s="15"/>
      <c r="G222" s="15"/>
    </row>
    <row r="223" spans="1:8" hidden="1" x14ac:dyDescent="0.25">
      <c r="A223" s="136">
        <v>1</v>
      </c>
      <c r="B223" s="99" t="s">
        <v>42</v>
      </c>
      <c r="C223" s="85">
        <v>300</v>
      </c>
      <c r="D223" s="15">
        <v>290</v>
      </c>
      <c r="E223" s="74">
        <v>10.5</v>
      </c>
      <c r="F223" s="15">
        <f>ROUND(G223/C223,0)</f>
        <v>10</v>
      </c>
      <c r="G223" s="15">
        <f>ROUND(D223*E223,0)</f>
        <v>3045</v>
      </c>
    </row>
    <row r="224" spans="1:8" hidden="1" x14ac:dyDescent="0.25">
      <c r="A224" s="136">
        <v>1</v>
      </c>
      <c r="B224" s="163" t="s">
        <v>9</v>
      </c>
      <c r="C224" s="23"/>
      <c r="D224" s="19">
        <f>D223</f>
        <v>290</v>
      </c>
      <c r="E224" s="18">
        <f>G224/D224</f>
        <v>10.5</v>
      </c>
      <c r="F224" s="19">
        <f>F223</f>
        <v>10</v>
      </c>
      <c r="G224" s="19">
        <f>G223</f>
        <v>3045</v>
      </c>
    </row>
    <row r="225" spans="1:8" hidden="1" x14ac:dyDescent="0.25">
      <c r="A225" s="136">
        <v>1</v>
      </c>
      <c r="B225" s="47" t="s">
        <v>20</v>
      </c>
      <c r="C225" s="23"/>
      <c r="D225" s="19"/>
      <c r="E225" s="18"/>
      <c r="F225" s="19"/>
      <c r="G225" s="19"/>
    </row>
    <row r="226" spans="1:8" s="136" customFormat="1" hidden="1" x14ac:dyDescent="0.25">
      <c r="A226" s="136">
        <v>1</v>
      </c>
      <c r="B226" s="99" t="s">
        <v>26</v>
      </c>
      <c r="C226" s="85">
        <v>240</v>
      </c>
      <c r="D226" s="15"/>
      <c r="E226" s="74">
        <v>8</v>
      </c>
      <c r="F226" s="15">
        <f>ROUND(G226/C226,0)</f>
        <v>0</v>
      </c>
      <c r="G226" s="15">
        <f>ROUND(D226*E226,0)</f>
        <v>0</v>
      </c>
      <c r="H226" s="221"/>
    </row>
    <row r="227" spans="1:8" s="136" customFormat="1" hidden="1" x14ac:dyDescent="0.25">
      <c r="A227" s="136">
        <v>1</v>
      </c>
      <c r="B227" s="137" t="s">
        <v>138</v>
      </c>
      <c r="C227" s="85"/>
      <c r="D227" s="41">
        <f t="shared" ref="D227" si="18">D226</f>
        <v>0</v>
      </c>
      <c r="E227" s="138">
        <f t="shared" ref="E227:F227" si="19">E226</f>
        <v>8</v>
      </c>
      <c r="F227" s="41">
        <f t="shared" si="19"/>
        <v>0</v>
      </c>
      <c r="G227" s="41">
        <f>G226</f>
        <v>0</v>
      </c>
      <c r="H227" s="221"/>
    </row>
    <row r="228" spans="1:8" ht="21.75" hidden="1" customHeight="1" x14ac:dyDescent="0.25">
      <c r="A228" s="136">
        <v>1</v>
      </c>
      <c r="B228" s="32" t="s">
        <v>110</v>
      </c>
      <c r="C228" s="23"/>
      <c r="D228" s="19">
        <f>D224+D227</f>
        <v>290</v>
      </c>
      <c r="E228" s="18">
        <f>G228/D228</f>
        <v>10.5</v>
      </c>
      <c r="F228" s="19">
        <f>F224+F227</f>
        <v>10</v>
      </c>
      <c r="G228" s="19">
        <f>G224+G227</f>
        <v>3045</v>
      </c>
    </row>
    <row r="229" spans="1:8" s="136" customFormat="1" ht="16.5" hidden="1" customHeight="1" thickBot="1" x14ac:dyDescent="0.25">
      <c r="A229" s="136">
        <v>1</v>
      </c>
      <c r="B229" s="196" t="s">
        <v>10</v>
      </c>
      <c r="C229" s="166"/>
      <c r="D229" s="168"/>
      <c r="E229" s="168"/>
      <c r="F229" s="168"/>
      <c r="G229" s="168"/>
      <c r="H229" s="221"/>
    </row>
    <row r="230" spans="1:8" s="393" customFormat="1" ht="22.5" customHeight="1" x14ac:dyDescent="0.25">
      <c r="A230" s="393">
        <v>1</v>
      </c>
      <c r="B230" s="439" t="s">
        <v>118</v>
      </c>
      <c r="C230" s="395"/>
      <c r="D230" s="226"/>
      <c r="E230" s="226"/>
      <c r="F230" s="226"/>
      <c r="G230" s="226"/>
      <c r="H230" s="397"/>
    </row>
    <row r="231" spans="1:8" s="393" customFormat="1" x14ac:dyDescent="0.25">
      <c r="A231" s="393">
        <v>1</v>
      </c>
      <c r="B231" s="398" t="s">
        <v>4</v>
      </c>
      <c r="C231" s="395"/>
      <c r="D231" s="226"/>
      <c r="E231" s="226"/>
      <c r="F231" s="226"/>
      <c r="G231" s="226"/>
      <c r="H231" s="397"/>
    </row>
    <row r="232" spans="1:8" s="393" customFormat="1" x14ac:dyDescent="0.25">
      <c r="A232" s="393">
        <v>1</v>
      </c>
      <c r="B232" s="381" t="s">
        <v>28</v>
      </c>
      <c r="C232" s="225">
        <v>300</v>
      </c>
      <c r="D232" s="226">
        <v>1860</v>
      </c>
      <c r="E232" s="382">
        <v>5.7</v>
      </c>
      <c r="F232" s="226">
        <f>ROUND(G232/C232,0)</f>
        <v>35</v>
      </c>
      <c r="G232" s="226">
        <f>ROUND(D232*E232,0)</f>
        <v>10602</v>
      </c>
      <c r="H232" s="397"/>
    </row>
    <row r="233" spans="1:8" s="402" customFormat="1" x14ac:dyDescent="0.25">
      <c r="A233" s="393">
        <v>1</v>
      </c>
      <c r="B233" s="381" t="s">
        <v>24</v>
      </c>
      <c r="C233" s="225">
        <v>340</v>
      </c>
      <c r="D233" s="226">
        <v>1382</v>
      </c>
      <c r="E233" s="382">
        <v>8</v>
      </c>
      <c r="F233" s="226">
        <f>ROUND(G233/C233,0)</f>
        <v>33</v>
      </c>
      <c r="G233" s="226">
        <f>ROUND(D233*E233,0)</f>
        <v>11056</v>
      </c>
      <c r="H233" s="401"/>
    </row>
    <row r="234" spans="1:8" s="402" customFormat="1" x14ac:dyDescent="0.25">
      <c r="A234" s="393">
        <v>1</v>
      </c>
      <c r="B234" s="338" t="s">
        <v>5</v>
      </c>
      <c r="C234" s="395"/>
      <c r="D234" s="234">
        <f>SUM(D232:D233)</f>
        <v>3242</v>
      </c>
      <c r="E234" s="233">
        <f>G234/D234</f>
        <v>6.6804441702652682</v>
      </c>
      <c r="F234" s="234">
        <f>SUM(F232:F233)</f>
        <v>68</v>
      </c>
      <c r="G234" s="234">
        <f>SUM(G232:G233)</f>
        <v>21658</v>
      </c>
      <c r="H234" s="401"/>
    </row>
    <row r="235" spans="1:8" s="393" customFormat="1" x14ac:dyDescent="0.25">
      <c r="A235" s="393">
        <v>1</v>
      </c>
      <c r="B235" s="323" t="s">
        <v>180</v>
      </c>
      <c r="C235" s="251"/>
      <c r="D235" s="226"/>
      <c r="E235" s="226"/>
      <c r="F235" s="226"/>
      <c r="G235" s="226"/>
      <c r="H235" s="397"/>
    </row>
    <row r="236" spans="1:8" s="393" customFormat="1" x14ac:dyDescent="0.25">
      <c r="A236" s="393">
        <v>1</v>
      </c>
      <c r="B236" s="246" t="s">
        <v>115</v>
      </c>
      <c r="C236" s="251"/>
      <c r="D236" s="226">
        <f>D238+D237/2.7</f>
        <v>49556.111111111109</v>
      </c>
      <c r="E236" s="226"/>
      <c r="F236" s="226"/>
      <c r="G236" s="226"/>
      <c r="H236" s="397"/>
    </row>
    <row r="237" spans="1:8" s="393" customFormat="1" x14ac:dyDescent="0.25">
      <c r="B237" s="246" t="s">
        <v>337</v>
      </c>
      <c r="C237" s="247"/>
      <c r="D237" s="226">
        <v>3000</v>
      </c>
      <c r="E237" s="247"/>
      <c r="F237" s="247"/>
      <c r="G237" s="247"/>
      <c r="H237" s="397"/>
    </row>
    <row r="238" spans="1:8" s="393" customFormat="1" x14ac:dyDescent="0.25">
      <c r="A238" s="393">
        <v>1</v>
      </c>
      <c r="B238" s="246" t="s">
        <v>232</v>
      </c>
      <c r="C238" s="251"/>
      <c r="D238" s="226">
        <v>48445</v>
      </c>
      <c r="E238" s="226"/>
      <c r="F238" s="226"/>
      <c r="G238" s="226"/>
      <c r="H238" s="397"/>
    </row>
    <row r="239" spans="1:8" s="393" customFormat="1" x14ac:dyDescent="0.25">
      <c r="A239" s="393">
        <v>1</v>
      </c>
      <c r="B239" s="256" t="s">
        <v>113</v>
      </c>
      <c r="C239" s="251"/>
      <c r="D239" s="226">
        <f>D240+D241</f>
        <v>29931.176470588234</v>
      </c>
      <c r="E239" s="226"/>
      <c r="F239" s="226"/>
      <c r="G239" s="226"/>
      <c r="H239" s="397"/>
    </row>
    <row r="240" spans="1:8" s="393" customFormat="1" x14ac:dyDescent="0.25">
      <c r="A240" s="393">
        <v>1</v>
      </c>
      <c r="B240" s="256" t="s">
        <v>304</v>
      </c>
      <c r="C240" s="251"/>
      <c r="D240" s="226">
        <v>28718</v>
      </c>
      <c r="E240" s="226"/>
      <c r="F240" s="226"/>
      <c r="G240" s="226"/>
      <c r="H240" s="397"/>
    </row>
    <row r="241" spans="1:8" s="393" customFormat="1" x14ac:dyDescent="0.25">
      <c r="A241" s="393">
        <v>1</v>
      </c>
      <c r="B241" s="256" t="s">
        <v>306</v>
      </c>
      <c r="C241" s="251"/>
      <c r="D241" s="226">
        <f>D242/8.5</f>
        <v>1213.1764705882354</v>
      </c>
      <c r="E241" s="226"/>
      <c r="F241" s="226"/>
      <c r="G241" s="226"/>
      <c r="H241" s="397"/>
    </row>
    <row r="242" spans="1:8" s="393" customFormat="1" x14ac:dyDescent="0.25">
      <c r="A242" s="393">
        <v>1</v>
      </c>
      <c r="B242" s="249" t="s">
        <v>305</v>
      </c>
      <c r="C242" s="251"/>
      <c r="D242" s="226">
        <v>10312</v>
      </c>
      <c r="E242" s="226"/>
      <c r="F242" s="226"/>
      <c r="G242" s="226"/>
      <c r="H242" s="397"/>
    </row>
    <row r="243" spans="1:8" s="393" customFormat="1" ht="30" x14ac:dyDescent="0.25">
      <c r="A243" s="393">
        <v>1</v>
      </c>
      <c r="B243" s="256" t="s">
        <v>114</v>
      </c>
      <c r="C243" s="251"/>
      <c r="D243" s="226"/>
      <c r="E243" s="226"/>
      <c r="F243" s="226"/>
      <c r="G243" s="226"/>
      <c r="H243" s="397"/>
    </row>
    <row r="244" spans="1:8" s="393" customFormat="1" x14ac:dyDescent="0.25">
      <c r="A244" s="393">
        <v>1</v>
      </c>
      <c r="B244" s="262" t="s">
        <v>148</v>
      </c>
      <c r="C244" s="251"/>
      <c r="D244" s="326">
        <f>D236+ROUND(D240*3.2,0)+D242/3.9</f>
        <v>144098.21367521369</v>
      </c>
      <c r="E244" s="226"/>
      <c r="F244" s="226"/>
      <c r="G244" s="226"/>
      <c r="H244" s="397"/>
    </row>
    <row r="245" spans="1:8" s="393" customFormat="1" x14ac:dyDescent="0.25">
      <c r="A245" s="393">
        <v>1</v>
      </c>
      <c r="B245" s="268" t="s">
        <v>7</v>
      </c>
      <c r="C245" s="395"/>
      <c r="D245" s="226"/>
      <c r="E245" s="226"/>
      <c r="F245" s="226"/>
      <c r="G245" s="226"/>
      <c r="H245" s="397"/>
    </row>
    <row r="246" spans="1:8" s="393" customFormat="1" x14ac:dyDescent="0.25">
      <c r="A246" s="393">
        <v>1</v>
      </c>
      <c r="B246" s="706" t="s">
        <v>136</v>
      </c>
      <c r="C246" s="395"/>
      <c r="D246" s="226"/>
      <c r="E246" s="226"/>
      <c r="F246" s="226"/>
      <c r="G246" s="226"/>
      <c r="H246" s="397"/>
    </row>
    <row r="247" spans="1:8" s="393" customFormat="1" x14ac:dyDescent="0.25">
      <c r="A247" s="393">
        <v>1</v>
      </c>
      <c r="B247" s="224" t="s">
        <v>24</v>
      </c>
      <c r="C247" s="225">
        <v>300</v>
      </c>
      <c r="D247" s="226">
        <f>1080-210</f>
        <v>870</v>
      </c>
      <c r="E247" s="382">
        <v>7.9</v>
      </c>
      <c r="F247" s="226">
        <f>ROUND(G247/C247,0)</f>
        <v>23</v>
      </c>
      <c r="G247" s="226">
        <f>ROUND(D247*E247,0)</f>
        <v>6873</v>
      </c>
      <c r="H247" s="397"/>
    </row>
    <row r="248" spans="1:8" s="393" customFormat="1" x14ac:dyDescent="0.25">
      <c r="A248" s="393">
        <v>1</v>
      </c>
      <c r="B248" s="493" t="s">
        <v>9</v>
      </c>
      <c r="C248" s="225"/>
      <c r="D248" s="234">
        <f>D247</f>
        <v>870</v>
      </c>
      <c r="E248" s="233">
        <f>G248/D248</f>
        <v>7.9</v>
      </c>
      <c r="F248" s="234">
        <f>F247</f>
        <v>23</v>
      </c>
      <c r="G248" s="234">
        <f>G247</f>
        <v>6873</v>
      </c>
      <c r="H248" s="397"/>
    </row>
    <row r="249" spans="1:8" s="393" customFormat="1" x14ac:dyDescent="0.25">
      <c r="A249" s="393">
        <v>1</v>
      </c>
      <c r="B249" s="270" t="s">
        <v>20</v>
      </c>
      <c r="C249" s="225"/>
      <c r="D249" s="234"/>
      <c r="E249" s="233"/>
      <c r="F249" s="234"/>
      <c r="G249" s="234"/>
      <c r="H249" s="397"/>
    </row>
    <row r="250" spans="1:8" s="393" customFormat="1" x14ac:dyDescent="0.25">
      <c r="A250" s="393">
        <v>1</v>
      </c>
      <c r="B250" s="224" t="s">
        <v>24</v>
      </c>
      <c r="C250" s="225">
        <v>240</v>
      </c>
      <c r="D250" s="226">
        <f>255</f>
        <v>255</v>
      </c>
      <c r="E250" s="382">
        <v>7.9</v>
      </c>
      <c r="F250" s="226">
        <f>ROUND(G250/C250,0)</f>
        <v>8</v>
      </c>
      <c r="G250" s="226">
        <f>ROUND(D250*E250,0)</f>
        <v>2015</v>
      </c>
      <c r="H250" s="397"/>
    </row>
    <row r="251" spans="1:8" s="393" customFormat="1" x14ac:dyDescent="0.25">
      <c r="A251" s="393">
        <v>1</v>
      </c>
      <c r="B251" s="707" t="s">
        <v>23</v>
      </c>
      <c r="C251" s="225">
        <v>240</v>
      </c>
      <c r="D251" s="226">
        <v>175</v>
      </c>
      <c r="E251" s="382">
        <v>4.7</v>
      </c>
      <c r="F251" s="226">
        <f>ROUND(G251/C251,0)</f>
        <v>3</v>
      </c>
      <c r="G251" s="226">
        <f>ROUND(D251*E251,0)</f>
        <v>823</v>
      </c>
      <c r="H251" s="397"/>
    </row>
    <row r="252" spans="1:8" s="393" customFormat="1" x14ac:dyDescent="0.25">
      <c r="A252" s="393">
        <v>1</v>
      </c>
      <c r="B252" s="426" t="s">
        <v>138</v>
      </c>
      <c r="C252" s="444"/>
      <c r="D252" s="373">
        <f>D250+D251</f>
        <v>430</v>
      </c>
      <c r="E252" s="233">
        <f t="shared" ref="E252:E253" si="20">G252/D252</f>
        <v>6.6</v>
      </c>
      <c r="F252" s="373">
        <f t="shared" ref="F252:G252" si="21">F250+F251</f>
        <v>11</v>
      </c>
      <c r="G252" s="373">
        <f t="shared" si="21"/>
        <v>2838</v>
      </c>
      <c r="H252" s="397"/>
    </row>
    <row r="253" spans="1:8" s="402" customFormat="1" ht="18.75" customHeight="1" x14ac:dyDescent="0.25">
      <c r="A253" s="393">
        <v>1</v>
      </c>
      <c r="B253" s="275" t="s">
        <v>110</v>
      </c>
      <c r="C253" s="445"/>
      <c r="D253" s="234">
        <f>D248+D252</f>
        <v>1300</v>
      </c>
      <c r="E253" s="233">
        <f t="shared" si="20"/>
        <v>7.47</v>
      </c>
      <c r="F253" s="234">
        <f>F248+F252</f>
        <v>34</v>
      </c>
      <c r="G253" s="234">
        <f>G248+G252</f>
        <v>9711</v>
      </c>
      <c r="H253" s="401"/>
    </row>
    <row r="254" spans="1:8" s="710" customFormat="1" thickBot="1" x14ac:dyDescent="0.25">
      <c r="A254" s="393">
        <v>1</v>
      </c>
      <c r="B254" s="446" t="s">
        <v>10</v>
      </c>
      <c r="C254" s="415"/>
      <c r="D254" s="708"/>
      <c r="E254" s="708"/>
      <c r="F254" s="708"/>
      <c r="G254" s="708"/>
      <c r="H254" s="709"/>
    </row>
    <row r="255" spans="1:8" x14ac:dyDescent="0.25">
      <c r="A255" s="136">
        <v>1</v>
      </c>
      <c r="B255" s="197"/>
      <c r="C255" s="198"/>
      <c r="D255" s="178"/>
      <c r="E255" s="178"/>
      <c r="F255" s="178"/>
      <c r="G255" s="178"/>
    </row>
    <row r="256" spans="1:8" s="402" customFormat="1" hidden="1" x14ac:dyDescent="0.25">
      <c r="A256" s="393">
        <v>1</v>
      </c>
      <c r="B256" s="431" t="s">
        <v>119</v>
      </c>
      <c r="C256" s="225"/>
      <c r="D256" s="396"/>
      <c r="E256" s="226"/>
      <c r="F256" s="226"/>
      <c r="G256" s="226"/>
      <c r="H256" s="401"/>
    </row>
    <row r="257" spans="1:8" s="402" customFormat="1" hidden="1" x14ac:dyDescent="0.25">
      <c r="A257" s="393">
        <v>1</v>
      </c>
      <c r="B257" s="398" t="s">
        <v>4</v>
      </c>
      <c r="C257" s="225"/>
      <c r="D257" s="226"/>
      <c r="E257" s="226"/>
      <c r="F257" s="226"/>
      <c r="G257" s="226"/>
      <c r="H257" s="401"/>
    </row>
    <row r="258" spans="1:8" s="402" customFormat="1" hidden="1" x14ac:dyDescent="0.25">
      <c r="A258" s="393">
        <v>1</v>
      </c>
      <c r="B258" s="381" t="s">
        <v>28</v>
      </c>
      <c r="C258" s="225">
        <v>300</v>
      </c>
      <c r="D258" s="225">
        <v>1320</v>
      </c>
      <c r="E258" s="382">
        <v>5.8</v>
      </c>
      <c r="F258" s="226">
        <f>ROUND(G258/C258,0)</f>
        <v>26</v>
      </c>
      <c r="G258" s="226">
        <f>ROUND(D258*E258,0)</f>
        <v>7656</v>
      </c>
      <c r="H258" s="401"/>
    </row>
    <row r="259" spans="1:8" s="402" customFormat="1" hidden="1" x14ac:dyDescent="0.25">
      <c r="A259" s="393">
        <v>1</v>
      </c>
      <c r="B259" s="381" t="s">
        <v>24</v>
      </c>
      <c r="C259" s="225">
        <v>300</v>
      </c>
      <c r="D259" s="225">
        <v>200</v>
      </c>
      <c r="E259" s="382">
        <v>7.2</v>
      </c>
      <c r="F259" s="226">
        <f>ROUND(G259/C259,0)</f>
        <v>5</v>
      </c>
      <c r="G259" s="226">
        <f>ROUND(D259*E259,0)</f>
        <v>1440</v>
      </c>
      <c r="H259" s="401"/>
    </row>
    <row r="260" spans="1:8" s="402" customFormat="1" hidden="1" x14ac:dyDescent="0.25">
      <c r="A260" s="393">
        <v>1</v>
      </c>
      <c r="B260" s="338" t="s">
        <v>5</v>
      </c>
      <c r="C260" s="395"/>
      <c r="D260" s="234">
        <f>D258+D259</f>
        <v>1520</v>
      </c>
      <c r="E260" s="233">
        <f>G260/D260</f>
        <v>5.9842105263157892</v>
      </c>
      <c r="F260" s="234">
        <f>F258+F259</f>
        <v>31</v>
      </c>
      <c r="G260" s="234">
        <f>G258+G259</f>
        <v>9096</v>
      </c>
      <c r="H260" s="401"/>
    </row>
    <row r="261" spans="1:8" s="402" customFormat="1" hidden="1" x14ac:dyDescent="0.25">
      <c r="A261" s="393">
        <v>1</v>
      </c>
      <c r="B261" s="323" t="s">
        <v>180</v>
      </c>
      <c r="C261" s="251"/>
      <c r="D261" s="226"/>
      <c r="E261" s="226"/>
      <c r="F261" s="226"/>
      <c r="G261" s="226"/>
      <c r="H261" s="401"/>
    </row>
    <row r="262" spans="1:8" s="402" customFormat="1" hidden="1" x14ac:dyDescent="0.25">
      <c r="A262" s="393">
        <v>1</v>
      </c>
      <c r="B262" s="246" t="s">
        <v>115</v>
      </c>
      <c r="C262" s="251"/>
      <c r="D262" s="226">
        <f>D264+D263/2.7</f>
        <v>30118.518518518518</v>
      </c>
      <c r="E262" s="226"/>
      <c r="F262" s="226"/>
      <c r="G262" s="226"/>
      <c r="H262" s="401"/>
    </row>
    <row r="263" spans="1:8" s="402" customFormat="1" hidden="1" x14ac:dyDescent="0.25">
      <c r="A263" s="393"/>
      <c r="B263" s="246" t="s">
        <v>337</v>
      </c>
      <c r="C263" s="247"/>
      <c r="D263" s="226">
        <v>320</v>
      </c>
      <c r="E263" s="247"/>
      <c r="F263" s="247"/>
      <c r="G263" s="247"/>
      <c r="H263" s="401"/>
    </row>
    <row r="264" spans="1:8" s="402" customFormat="1" hidden="1" x14ac:dyDescent="0.25">
      <c r="A264" s="393">
        <v>1</v>
      </c>
      <c r="B264" s="246" t="s">
        <v>232</v>
      </c>
      <c r="C264" s="251"/>
      <c r="D264" s="226">
        <v>30000</v>
      </c>
      <c r="E264" s="226"/>
      <c r="F264" s="226"/>
      <c r="G264" s="226"/>
      <c r="H264" s="401"/>
    </row>
    <row r="265" spans="1:8" s="402" customFormat="1" hidden="1" x14ac:dyDescent="0.25">
      <c r="A265" s="393">
        <v>1</v>
      </c>
      <c r="B265" s="256" t="s">
        <v>113</v>
      </c>
      <c r="C265" s="251"/>
      <c r="D265" s="226">
        <f>D266+D267</f>
        <v>10169.411764705883</v>
      </c>
      <c r="E265" s="226"/>
      <c r="F265" s="226"/>
      <c r="G265" s="226"/>
      <c r="H265" s="401"/>
    </row>
    <row r="266" spans="1:8" s="402" customFormat="1" hidden="1" x14ac:dyDescent="0.25">
      <c r="A266" s="393">
        <v>1</v>
      </c>
      <c r="B266" s="256" t="s">
        <v>304</v>
      </c>
      <c r="C266" s="251"/>
      <c r="D266" s="226">
        <v>9424</v>
      </c>
      <c r="E266" s="226"/>
      <c r="F266" s="226"/>
      <c r="G266" s="226"/>
      <c r="H266" s="401"/>
    </row>
    <row r="267" spans="1:8" s="402" customFormat="1" hidden="1" x14ac:dyDescent="0.25">
      <c r="A267" s="393">
        <v>1</v>
      </c>
      <c r="B267" s="256" t="s">
        <v>306</v>
      </c>
      <c r="C267" s="251"/>
      <c r="D267" s="226">
        <f>D268/8.5</f>
        <v>745.41176470588232</v>
      </c>
      <c r="E267" s="226"/>
      <c r="F267" s="226"/>
      <c r="G267" s="226"/>
      <c r="H267" s="401"/>
    </row>
    <row r="268" spans="1:8" s="402" customFormat="1" hidden="1" x14ac:dyDescent="0.25">
      <c r="A268" s="393">
        <v>1</v>
      </c>
      <c r="B268" s="249" t="s">
        <v>305</v>
      </c>
      <c r="C268" s="251"/>
      <c r="D268" s="226">
        <v>6336</v>
      </c>
      <c r="E268" s="226"/>
      <c r="F268" s="226"/>
      <c r="G268" s="226"/>
      <c r="H268" s="401"/>
    </row>
    <row r="269" spans="1:8" s="402" customFormat="1" ht="30" hidden="1" x14ac:dyDescent="0.25">
      <c r="A269" s="393">
        <v>1</v>
      </c>
      <c r="B269" s="256" t="s">
        <v>114</v>
      </c>
      <c r="C269" s="251"/>
      <c r="D269" s="226"/>
      <c r="E269" s="226"/>
      <c r="F269" s="226"/>
      <c r="G269" s="226"/>
      <c r="H269" s="401"/>
    </row>
    <row r="270" spans="1:8" s="402" customFormat="1" hidden="1" x14ac:dyDescent="0.25">
      <c r="A270" s="393">
        <v>1</v>
      </c>
      <c r="B270" s="262" t="s">
        <v>148</v>
      </c>
      <c r="C270" s="251"/>
      <c r="D270" s="326">
        <f>D262+ROUND(D266*3.2,0)+D268/3.9</f>
        <v>61900.133903133901</v>
      </c>
      <c r="E270" s="226"/>
      <c r="F270" s="226"/>
      <c r="G270" s="226"/>
      <c r="H270" s="401"/>
    </row>
    <row r="271" spans="1:8" s="402" customFormat="1" hidden="1" x14ac:dyDescent="0.25">
      <c r="A271" s="393">
        <v>1</v>
      </c>
      <c r="B271" s="268" t="s">
        <v>7</v>
      </c>
      <c r="C271" s="395"/>
      <c r="D271" s="226"/>
      <c r="E271" s="226"/>
      <c r="F271" s="226"/>
      <c r="G271" s="226"/>
      <c r="H271" s="401"/>
    </row>
    <row r="272" spans="1:8" s="402" customFormat="1" hidden="1" x14ac:dyDescent="0.25">
      <c r="A272" s="393">
        <v>1</v>
      </c>
      <c r="B272" s="270" t="s">
        <v>20</v>
      </c>
      <c r="C272" s="395"/>
      <c r="D272" s="226"/>
      <c r="E272" s="226"/>
      <c r="F272" s="226"/>
      <c r="G272" s="226"/>
      <c r="H272" s="401"/>
    </row>
    <row r="273" spans="1:8" s="402" customFormat="1" hidden="1" x14ac:dyDescent="0.25">
      <c r="A273" s="393">
        <v>1</v>
      </c>
      <c r="B273" s="271" t="s">
        <v>24</v>
      </c>
      <c r="C273" s="247">
        <v>240</v>
      </c>
      <c r="D273" s="238">
        <f>390-30</f>
        <v>360</v>
      </c>
      <c r="E273" s="432">
        <v>7</v>
      </c>
      <c r="F273" s="226">
        <f>ROUND(G273/C273,0)</f>
        <v>11</v>
      </c>
      <c r="G273" s="226">
        <f>ROUND(D273*E273,0)</f>
        <v>2520</v>
      </c>
      <c r="H273" s="401"/>
    </row>
    <row r="274" spans="1:8" s="402" customFormat="1" hidden="1" x14ac:dyDescent="0.25">
      <c r="A274" s="393">
        <v>1</v>
      </c>
      <c r="B274" s="271" t="s">
        <v>23</v>
      </c>
      <c r="C274" s="247">
        <v>240</v>
      </c>
      <c r="D274" s="238">
        <v>133</v>
      </c>
      <c r="E274" s="432">
        <v>6</v>
      </c>
      <c r="F274" s="226">
        <f>ROUND(G274/C274,0)</f>
        <v>3</v>
      </c>
      <c r="G274" s="226">
        <f>ROUND(D274*E274,0)</f>
        <v>798</v>
      </c>
      <c r="H274" s="401"/>
    </row>
    <row r="275" spans="1:8" s="402" customFormat="1" ht="14.25" hidden="1" customHeight="1" x14ac:dyDescent="0.25">
      <c r="A275" s="393">
        <v>1</v>
      </c>
      <c r="B275" s="426" t="s">
        <v>138</v>
      </c>
      <c r="C275" s="225"/>
      <c r="D275" s="373">
        <f>D273+D274</f>
        <v>493</v>
      </c>
      <c r="E275" s="233">
        <f t="shared" ref="E275:E276" si="22">G275/D275</f>
        <v>6.7302231237322516</v>
      </c>
      <c r="F275" s="373">
        <f t="shared" ref="F275:G275" si="23">F273+F274</f>
        <v>14</v>
      </c>
      <c r="G275" s="373">
        <f t="shared" si="23"/>
        <v>3318</v>
      </c>
      <c r="H275" s="401"/>
    </row>
    <row r="276" spans="1:8" s="402" customFormat="1" ht="20.25" hidden="1" customHeight="1" x14ac:dyDescent="0.25">
      <c r="A276" s="393">
        <v>1</v>
      </c>
      <c r="B276" s="275" t="s">
        <v>110</v>
      </c>
      <c r="C276" s="433"/>
      <c r="D276" s="434">
        <f>D275</f>
        <v>493</v>
      </c>
      <c r="E276" s="233">
        <f t="shared" si="22"/>
        <v>6.7302231237322516</v>
      </c>
      <c r="F276" s="434">
        <f>F275</f>
        <v>14</v>
      </c>
      <c r="G276" s="434">
        <f>G275</f>
        <v>3318</v>
      </c>
      <c r="H276" s="401"/>
    </row>
    <row r="277" spans="1:8" s="402" customFormat="1" ht="15.75" hidden="1" thickBot="1" x14ac:dyDescent="0.3">
      <c r="A277" s="393">
        <v>1</v>
      </c>
      <c r="B277" s="429" t="s">
        <v>10</v>
      </c>
      <c r="C277" s="435"/>
      <c r="D277" s="436"/>
      <c r="E277" s="436"/>
      <c r="F277" s="436"/>
      <c r="G277" s="436"/>
      <c r="H277" s="401"/>
    </row>
    <row r="278" spans="1:8" s="402" customFormat="1" hidden="1" x14ac:dyDescent="0.25">
      <c r="A278" s="393">
        <v>1</v>
      </c>
      <c r="B278" s="437"/>
      <c r="C278" s="438"/>
      <c r="D278" s="418"/>
      <c r="E278" s="418"/>
      <c r="F278" s="418"/>
      <c r="G278" s="418"/>
      <c r="H278" s="401"/>
    </row>
    <row r="279" spans="1:8" s="402" customFormat="1" hidden="1" x14ac:dyDescent="0.25">
      <c r="A279" s="393">
        <v>1</v>
      </c>
      <c r="B279" s="439" t="s">
        <v>120</v>
      </c>
      <c r="C279" s="225"/>
      <c r="D279" s="226"/>
      <c r="E279" s="226"/>
      <c r="F279" s="226"/>
      <c r="G279" s="226"/>
      <c r="H279" s="401"/>
    </row>
    <row r="280" spans="1:8" s="402" customFormat="1" hidden="1" x14ac:dyDescent="0.25">
      <c r="A280" s="393">
        <v>1</v>
      </c>
      <c r="B280" s="398" t="s">
        <v>4</v>
      </c>
      <c r="C280" s="225"/>
      <c r="D280" s="226"/>
      <c r="E280" s="226"/>
      <c r="F280" s="226"/>
      <c r="G280" s="226"/>
      <c r="H280" s="401"/>
    </row>
    <row r="281" spans="1:8" s="402" customFormat="1" hidden="1" x14ac:dyDescent="0.25">
      <c r="A281" s="393">
        <v>1</v>
      </c>
      <c r="B281" s="381" t="s">
        <v>28</v>
      </c>
      <c r="C281" s="225">
        <v>300</v>
      </c>
      <c r="D281" s="226">
        <v>1483</v>
      </c>
      <c r="E281" s="382">
        <v>6.1</v>
      </c>
      <c r="F281" s="226">
        <f>ROUND(G281/C281,0)</f>
        <v>30</v>
      </c>
      <c r="G281" s="226">
        <f>ROUND(D281*E281,0)</f>
        <v>9046</v>
      </c>
      <c r="H281" s="401"/>
    </row>
    <row r="282" spans="1:8" s="402" customFormat="1" hidden="1" x14ac:dyDescent="0.25">
      <c r="A282" s="393">
        <v>1</v>
      </c>
      <c r="B282" s="381" t="s">
        <v>24</v>
      </c>
      <c r="C282" s="225">
        <v>340</v>
      </c>
      <c r="D282" s="226">
        <v>617</v>
      </c>
      <c r="E282" s="382">
        <v>7.7</v>
      </c>
      <c r="F282" s="226">
        <f>ROUND(G282/C282,0)</f>
        <v>14</v>
      </c>
      <c r="G282" s="226">
        <f>ROUND(D282*E282,0)</f>
        <v>4751</v>
      </c>
      <c r="H282" s="401"/>
    </row>
    <row r="283" spans="1:8" s="402" customFormat="1" hidden="1" x14ac:dyDescent="0.25">
      <c r="A283" s="393">
        <v>1</v>
      </c>
      <c r="B283" s="338" t="s">
        <v>5</v>
      </c>
      <c r="C283" s="395"/>
      <c r="D283" s="234">
        <f>D281+D282</f>
        <v>2100</v>
      </c>
      <c r="E283" s="233">
        <f>G283/D283</f>
        <v>6.57</v>
      </c>
      <c r="F283" s="234">
        <f>F281+F282</f>
        <v>44</v>
      </c>
      <c r="G283" s="234">
        <f>G281+G282</f>
        <v>13797</v>
      </c>
      <c r="H283" s="401"/>
    </row>
    <row r="284" spans="1:8" s="402" customFormat="1" hidden="1" x14ac:dyDescent="0.25">
      <c r="A284" s="393">
        <v>1</v>
      </c>
      <c r="B284" s="323" t="s">
        <v>180</v>
      </c>
      <c r="C284" s="251"/>
      <c r="D284" s="226"/>
      <c r="E284" s="233"/>
      <c r="F284" s="234"/>
      <c r="G284" s="234"/>
      <c r="H284" s="401"/>
    </row>
    <row r="285" spans="1:8" s="402" customFormat="1" hidden="1" x14ac:dyDescent="0.25">
      <c r="A285" s="393">
        <v>1</v>
      </c>
      <c r="B285" s="246" t="s">
        <v>115</v>
      </c>
      <c r="C285" s="251"/>
      <c r="D285" s="226">
        <f>D287+D286/2.7</f>
        <v>19592.592592592591</v>
      </c>
      <c r="E285" s="226"/>
      <c r="F285" s="226"/>
      <c r="G285" s="226"/>
      <c r="H285" s="401"/>
    </row>
    <row r="286" spans="1:8" s="402" customFormat="1" hidden="1" x14ac:dyDescent="0.25">
      <c r="A286" s="393"/>
      <c r="B286" s="246" t="s">
        <v>337</v>
      </c>
      <c r="C286" s="247"/>
      <c r="D286" s="226">
        <v>1600</v>
      </c>
      <c r="E286" s="247"/>
      <c r="F286" s="247"/>
      <c r="G286" s="247"/>
      <c r="H286" s="401"/>
    </row>
    <row r="287" spans="1:8" s="402" customFormat="1" hidden="1" x14ac:dyDescent="0.25">
      <c r="A287" s="393">
        <v>1</v>
      </c>
      <c r="B287" s="246" t="s">
        <v>232</v>
      </c>
      <c r="C287" s="251"/>
      <c r="D287" s="226">
        <v>19000</v>
      </c>
      <c r="E287" s="226"/>
      <c r="F287" s="226"/>
      <c r="G287" s="226"/>
      <c r="H287" s="401"/>
    </row>
    <row r="288" spans="1:8" s="402" customFormat="1" hidden="1" x14ac:dyDescent="0.25">
      <c r="A288" s="393">
        <v>1</v>
      </c>
      <c r="B288" s="256" t="s">
        <v>113</v>
      </c>
      <c r="C288" s="251"/>
      <c r="D288" s="226">
        <f>D289+D290</f>
        <v>8717.6470588235297</v>
      </c>
      <c r="E288" s="226"/>
      <c r="F288" s="226"/>
      <c r="G288" s="226"/>
      <c r="H288" s="401"/>
    </row>
    <row r="289" spans="1:8" s="402" customFormat="1" hidden="1" x14ac:dyDescent="0.25">
      <c r="A289" s="393">
        <v>1</v>
      </c>
      <c r="B289" s="256" t="s">
        <v>304</v>
      </c>
      <c r="C289" s="251"/>
      <c r="D289" s="226">
        <v>8200</v>
      </c>
      <c r="E289" s="226"/>
      <c r="F289" s="226"/>
      <c r="G289" s="226"/>
      <c r="H289" s="401"/>
    </row>
    <row r="290" spans="1:8" s="402" customFormat="1" hidden="1" x14ac:dyDescent="0.25">
      <c r="A290" s="393">
        <v>1</v>
      </c>
      <c r="B290" s="256" t="s">
        <v>306</v>
      </c>
      <c r="C290" s="251"/>
      <c r="D290" s="226">
        <f>D291/8.5</f>
        <v>517.64705882352939</v>
      </c>
      <c r="E290" s="226"/>
      <c r="F290" s="226"/>
      <c r="G290" s="226"/>
      <c r="H290" s="401"/>
    </row>
    <row r="291" spans="1:8" s="402" customFormat="1" hidden="1" x14ac:dyDescent="0.25">
      <c r="A291" s="393">
        <v>1</v>
      </c>
      <c r="B291" s="249" t="s">
        <v>305</v>
      </c>
      <c r="C291" s="251"/>
      <c r="D291" s="226">
        <v>4400</v>
      </c>
      <c r="E291" s="226"/>
      <c r="F291" s="226"/>
      <c r="G291" s="226"/>
      <c r="H291" s="401"/>
    </row>
    <row r="292" spans="1:8" s="402" customFormat="1" ht="30" hidden="1" x14ac:dyDescent="0.25">
      <c r="A292" s="393">
        <v>1</v>
      </c>
      <c r="B292" s="256" t="s">
        <v>114</v>
      </c>
      <c r="C292" s="251"/>
      <c r="D292" s="226"/>
      <c r="E292" s="226"/>
      <c r="F292" s="226"/>
      <c r="G292" s="226"/>
      <c r="H292" s="401"/>
    </row>
    <row r="293" spans="1:8" s="402" customFormat="1" hidden="1" x14ac:dyDescent="0.25">
      <c r="A293" s="393">
        <v>1</v>
      </c>
      <c r="B293" s="262" t="s">
        <v>148</v>
      </c>
      <c r="C293" s="251"/>
      <c r="D293" s="326">
        <f>D285+ROUND(D289*3.2,0)+D291/3.9</f>
        <v>46960.797720797716</v>
      </c>
      <c r="E293" s="226"/>
      <c r="F293" s="226"/>
      <c r="G293" s="226"/>
      <c r="H293" s="401"/>
    </row>
    <row r="294" spans="1:8" s="402" customFormat="1" hidden="1" x14ac:dyDescent="0.25">
      <c r="A294" s="393">
        <v>1</v>
      </c>
      <c r="B294" s="440" t="s">
        <v>116</v>
      </c>
      <c r="C294" s="251"/>
      <c r="D294" s="234"/>
      <c r="E294" s="226"/>
      <c r="F294" s="226"/>
      <c r="G294" s="226"/>
      <c r="H294" s="401"/>
    </row>
    <row r="295" spans="1:8" s="402" customFormat="1" hidden="1" x14ac:dyDescent="0.25">
      <c r="A295" s="393">
        <v>1</v>
      </c>
      <c r="B295" s="441" t="s">
        <v>261</v>
      </c>
      <c r="C295" s="251"/>
      <c r="D295" s="226">
        <v>140</v>
      </c>
      <c r="E295" s="226"/>
      <c r="F295" s="226"/>
      <c r="G295" s="226"/>
      <c r="H295" s="401"/>
    </row>
    <row r="296" spans="1:8" s="402" customFormat="1" hidden="1" x14ac:dyDescent="0.25">
      <c r="A296" s="393">
        <v>1</v>
      </c>
      <c r="B296" s="268" t="s">
        <v>7</v>
      </c>
      <c r="C296" s="395"/>
      <c r="D296" s="226"/>
      <c r="E296" s="226"/>
      <c r="F296" s="226"/>
      <c r="G296" s="226"/>
      <c r="H296" s="401"/>
    </row>
    <row r="297" spans="1:8" s="402" customFormat="1" hidden="1" x14ac:dyDescent="0.25">
      <c r="A297" s="393">
        <v>1</v>
      </c>
      <c r="B297" s="270" t="s">
        <v>20</v>
      </c>
      <c r="C297" s="395"/>
      <c r="D297" s="226"/>
      <c r="E297" s="226"/>
      <c r="F297" s="226"/>
      <c r="G297" s="226"/>
      <c r="H297" s="401"/>
    </row>
    <row r="298" spans="1:8" s="402" customFormat="1" hidden="1" x14ac:dyDescent="0.25">
      <c r="A298" s="393">
        <v>1</v>
      </c>
      <c r="B298" s="271" t="s">
        <v>24</v>
      </c>
      <c r="C298" s="225">
        <v>240</v>
      </c>
      <c r="D298" s="226">
        <v>312</v>
      </c>
      <c r="E298" s="382">
        <v>7</v>
      </c>
      <c r="F298" s="226">
        <f>ROUND(G298/C298,0)</f>
        <v>9</v>
      </c>
      <c r="G298" s="226">
        <f>ROUND(D298*E298,0)</f>
        <v>2184</v>
      </c>
      <c r="H298" s="401"/>
    </row>
    <row r="299" spans="1:8" s="402" customFormat="1" hidden="1" x14ac:dyDescent="0.25">
      <c r="A299" s="393">
        <v>1</v>
      </c>
      <c r="B299" s="271" t="s">
        <v>23</v>
      </c>
      <c r="C299" s="225">
        <v>240</v>
      </c>
      <c r="D299" s="226">
        <v>126</v>
      </c>
      <c r="E299" s="403">
        <v>3</v>
      </c>
      <c r="F299" s="226">
        <f>ROUND(G299/C299,0)</f>
        <v>2</v>
      </c>
      <c r="G299" s="226">
        <f>ROUND(D299*E299,0)</f>
        <v>378</v>
      </c>
      <c r="H299" s="401"/>
    </row>
    <row r="300" spans="1:8" s="402" customFormat="1" ht="18" hidden="1" customHeight="1" x14ac:dyDescent="0.25">
      <c r="A300" s="393">
        <v>1</v>
      </c>
      <c r="B300" s="426" t="s">
        <v>138</v>
      </c>
      <c r="C300" s="225"/>
      <c r="D300" s="373">
        <f>SUM(D298:D299)</f>
        <v>438</v>
      </c>
      <c r="E300" s="233">
        <f t="shared" ref="E300:E301" si="24">G300/D300</f>
        <v>5.8493150684931505</v>
      </c>
      <c r="F300" s="373">
        <f t="shared" ref="F300:G300" si="25">SUM(F298:F299)</f>
        <v>11</v>
      </c>
      <c r="G300" s="373">
        <f t="shared" si="25"/>
        <v>2562</v>
      </c>
      <c r="H300" s="401"/>
    </row>
    <row r="301" spans="1:8" s="402" customFormat="1" ht="20.25" hidden="1" customHeight="1" x14ac:dyDescent="0.25">
      <c r="A301" s="393">
        <v>1</v>
      </c>
      <c r="B301" s="275" t="s">
        <v>110</v>
      </c>
      <c r="C301" s="433"/>
      <c r="D301" s="434">
        <f>D300</f>
        <v>438</v>
      </c>
      <c r="E301" s="233">
        <f t="shared" si="24"/>
        <v>5.8493150684931505</v>
      </c>
      <c r="F301" s="434">
        <f>F300</f>
        <v>11</v>
      </c>
      <c r="G301" s="434">
        <f>G300</f>
        <v>2562</v>
      </c>
      <c r="H301" s="401"/>
    </row>
    <row r="302" spans="1:8" s="402" customFormat="1" ht="15.75" hidden="1" thickBot="1" x14ac:dyDescent="0.3">
      <c r="A302" s="393">
        <v>1</v>
      </c>
      <c r="B302" s="429" t="s">
        <v>10</v>
      </c>
      <c r="C302" s="436"/>
      <c r="D302" s="436"/>
      <c r="E302" s="436"/>
      <c r="F302" s="436"/>
      <c r="G302" s="436"/>
      <c r="H302" s="401"/>
    </row>
    <row r="303" spans="1:8" s="402" customFormat="1" hidden="1" x14ac:dyDescent="0.25">
      <c r="A303" s="393">
        <v>1</v>
      </c>
      <c r="B303" s="433"/>
      <c r="C303" s="442"/>
      <c r="D303" s="226"/>
      <c r="E303" s="226"/>
      <c r="F303" s="226"/>
      <c r="G303" s="226"/>
      <c r="H303" s="401"/>
    </row>
    <row r="304" spans="1:8" s="402" customFormat="1" ht="29.25" hidden="1" x14ac:dyDescent="0.25">
      <c r="A304" s="393">
        <v>1</v>
      </c>
      <c r="B304" s="443" t="s">
        <v>121</v>
      </c>
      <c r="C304" s="395"/>
      <c r="D304" s="226"/>
      <c r="E304" s="226"/>
      <c r="F304" s="226"/>
      <c r="G304" s="226"/>
      <c r="H304" s="401"/>
    </row>
    <row r="305" spans="1:8" s="325" customFormat="1" ht="18.75" hidden="1" customHeight="1" x14ac:dyDescent="0.25">
      <c r="A305" s="393">
        <v>1</v>
      </c>
      <c r="B305" s="323" t="s">
        <v>213</v>
      </c>
      <c r="C305" s="323"/>
      <c r="D305" s="419"/>
      <c r="E305" s="324"/>
      <c r="F305" s="324"/>
      <c r="G305" s="324"/>
      <c r="H305" s="420"/>
    </row>
    <row r="306" spans="1:8" s="325" customFormat="1" hidden="1" x14ac:dyDescent="0.25">
      <c r="A306" s="393">
        <v>1</v>
      </c>
      <c r="B306" s="246" t="s">
        <v>115</v>
      </c>
      <c r="C306" s="326"/>
      <c r="D306" s="324">
        <f>D309+D310+D311+D307/2.7</f>
        <v>24095.777777777777</v>
      </c>
      <c r="E306" s="324"/>
      <c r="F306" s="324"/>
      <c r="G306" s="324"/>
      <c r="H306" s="420"/>
    </row>
    <row r="307" spans="1:8" s="325" customFormat="1" hidden="1" x14ac:dyDescent="0.25">
      <c r="A307" s="393"/>
      <c r="B307" s="246" t="s">
        <v>337</v>
      </c>
      <c r="C307" s="247"/>
      <c r="D307" s="226">
        <v>264</v>
      </c>
      <c r="E307" s="247"/>
      <c r="F307" s="247"/>
      <c r="G307" s="247"/>
      <c r="H307" s="420"/>
    </row>
    <row r="308" spans="1:8" s="325" customFormat="1" hidden="1" x14ac:dyDescent="0.25">
      <c r="A308" s="393">
        <v>1</v>
      </c>
      <c r="B308" s="327" t="s">
        <v>214</v>
      </c>
      <c r="C308" s="326"/>
      <c r="D308" s="324"/>
      <c r="E308" s="324"/>
      <c r="F308" s="324"/>
      <c r="G308" s="324"/>
      <c r="H308" s="420"/>
    </row>
    <row r="309" spans="1:8" s="325" customFormat="1" ht="17.25" hidden="1" customHeight="1" x14ac:dyDescent="0.25">
      <c r="A309" s="393">
        <v>1</v>
      </c>
      <c r="B309" s="327" t="s">
        <v>215</v>
      </c>
      <c r="C309" s="326"/>
      <c r="D309" s="226">
        <v>9498</v>
      </c>
      <c r="E309" s="324"/>
      <c r="F309" s="324"/>
      <c r="G309" s="324"/>
      <c r="H309" s="420"/>
    </row>
    <row r="310" spans="1:8" s="325" customFormat="1" ht="30" hidden="1" x14ac:dyDescent="0.25">
      <c r="A310" s="393">
        <v>1</v>
      </c>
      <c r="B310" s="327" t="s">
        <v>216</v>
      </c>
      <c r="C310" s="326"/>
      <c r="D310" s="226"/>
      <c r="E310" s="324"/>
      <c r="F310" s="324"/>
      <c r="G310" s="324"/>
      <c r="H310" s="420"/>
    </row>
    <row r="311" spans="1:8" s="325" customFormat="1" hidden="1" x14ac:dyDescent="0.25">
      <c r="A311" s="393">
        <v>1</v>
      </c>
      <c r="B311" s="246" t="s">
        <v>217</v>
      </c>
      <c r="C311" s="326"/>
      <c r="D311" s="226">
        <v>14500</v>
      </c>
      <c r="E311" s="324"/>
      <c r="F311" s="324"/>
      <c r="G311" s="324"/>
      <c r="H311" s="420"/>
    </row>
    <row r="312" spans="1:8" s="325" customFormat="1" ht="45" hidden="1" x14ac:dyDescent="0.25">
      <c r="A312" s="393">
        <v>1</v>
      </c>
      <c r="B312" s="246" t="s">
        <v>336</v>
      </c>
      <c r="C312" s="326"/>
      <c r="D312" s="238">
        <v>5532</v>
      </c>
      <c r="E312" s="324"/>
      <c r="F312" s="324"/>
      <c r="G312" s="324"/>
      <c r="H312" s="420"/>
    </row>
    <row r="313" spans="1:8" s="402" customFormat="1" hidden="1" x14ac:dyDescent="0.25">
      <c r="A313" s="393">
        <v>1</v>
      </c>
      <c r="B313" s="256" t="s">
        <v>113</v>
      </c>
      <c r="C313" s="251"/>
      <c r="D313" s="226">
        <f>D314+D315</f>
        <v>68350.647058823524</v>
      </c>
      <c r="E313" s="234"/>
      <c r="F313" s="226"/>
      <c r="G313" s="226"/>
      <c r="H313" s="401"/>
    </row>
    <row r="314" spans="1:8" s="402" customFormat="1" hidden="1" x14ac:dyDescent="0.25">
      <c r="A314" s="393">
        <v>1</v>
      </c>
      <c r="B314" s="256" t="s">
        <v>304</v>
      </c>
      <c r="C314" s="261"/>
      <c r="D314" s="226">
        <v>67761</v>
      </c>
      <c r="E314" s="234"/>
      <c r="F314" s="226"/>
      <c r="G314" s="226"/>
      <c r="H314" s="401"/>
    </row>
    <row r="315" spans="1:8" s="402" customFormat="1" hidden="1" x14ac:dyDescent="0.25">
      <c r="A315" s="393">
        <v>1</v>
      </c>
      <c r="B315" s="256" t="s">
        <v>306</v>
      </c>
      <c r="C315" s="261"/>
      <c r="D315" s="238">
        <f>D316/8.5</f>
        <v>589.64705882352939</v>
      </c>
      <c r="E315" s="234"/>
      <c r="F315" s="226"/>
      <c r="G315" s="226"/>
      <c r="H315" s="401"/>
    </row>
    <row r="316" spans="1:8" s="325" customFormat="1" hidden="1" x14ac:dyDescent="0.25">
      <c r="A316" s="393">
        <v>1</v>
      </c>
      <c r="B316" s="249" t="s">
        <v>305</v>
      </c>
      <c r="C316" s="330"/>
      <c r="D316" s="226">
        <v>5012</v>
      </c>
      <c r="E316" s="324"/>
      <c r="F316" s="324"/>
      <c r="G316" s="324"/>
      <c r="H316" s="420"/>
    </row>
    <row r="317" spans="1:8" s="325" customFormat="1" ht="15.75" hidden="1" customHeight="1" x14ac:dyDescent="0.25">
      <c r="A317" s="393">
        <v>1</v>
      </c>
      <c r="B317" s="331" t="s">
        <v>218</v>
      </c>
      <c r="C317" s="332"/>
      <c r="D317" s="326">
        <f>D306+ROUND(D314*3.2,0)+D316/3.9</f>
        <v>242215.905982906</v>
      </c>
      <c r="E317" s="334"/>
      <c r="F317" s="334"/>
      <c r="G317" s="352"/>
      <c r="H317" s="420"/>
    </row>
    <row r="318" spans="1:8" s="325" customFormat="1" ht="15.75" hidden="1" customHeight="1" x14ac:dyDescent="0.25">
      <c r="A318" s="393">
        <v>1</v>
      </c>
      <c r="B318" s="323" t="s">
        <v>150</v>
      </c>
      <c r="C318" s="251"/>
      <c r="D318" s="226"/>
      <c r="E318" s="334"/>
      <c r="F318" s="334"/>
      <c r="G318" s="352"/>
      <c r="H318" s="420"/>
    </row>
    <row r="319" spans="1:8" s="325" customFormat="1" ht="15.75" hidden="1" customHeight="1" x14ac:dyDescent="0.25">
      <c r="A319" s="393">
        <v>1</v>
      </c>
      <c r="B319" s="246" t="s">
        <v>115</v>
      </c>
      <c r="C319" s="251"/>
      <c r="D319" s="226">
        <f>SUM(D320,D321,D328,D334,D335,D336,D337)</f>
        <v>19770</v>
      </c>
      <c r="E319" s="334"/>
      <c r="F319" s="334"/>
      <c r="G319" s="352"/>
      <c r="H319" s="420"/>
    </row>
    <row r="320" spans="1:8" s="325" customFormat="1" ht="15.75" hidden="1" customHeight="1" x14ac:dyDescent="0.25">
      <c r="A320" s="393">
        <v>1</v>
      </c>
      <c r="B320" s="246" t="s">
        <v>214</v>
      </c>
      <c r="C320" s="251"/>
      <c r="D320" s="226"/>
      <c r="E320" s="334"/>
      <c r="F320" s="334"/>
      <c r="G320" s="352"/>
      <c r="H320" s="420"/>
    </row>
    <row r="321" spans="1:8" s="325" customFormat="1" ht="15.75" hidden="1" customHeight="1" x14ac:dyDescent="0.25">
      <c r="A321" s="393">
        <v>1</v>
      </c>
      <c r="B321" s="327" t="s">
        <v>219</v>
      </c>
      <c r="C321" s="251"/>
      <c r="D321" s="226">
        <f>D322+D323+D324+D326</f>
        <v>19270</v>
      </c>
      <c r="E321" s="334"/>
      <c r="F321" s="334"/>
      <c r="G321" s="352"/>
      <c r="H321" s="420"/>
    </row>
    <row r="322" spans="1:8" s="325" customFormat="1" ht="19.5" hidden="1" customHeight="1" x14ac:dyDescent="0.25">
      <c r="A322" s="393">
        <v>1</v>
      </c>
      <c r="B322" s="335" t="s">
        <v>220</v>
      </c>
      <c r="C322" s="251"/>
      <c r="D322" s="324">
        <v>14823</v>
      </c>
      <c r="E322" s="334"/>
      <c r="F322" s="334"/>
      <c r="G322" s="352"/>
      <c r="H322" s="420"/>
    </row>
    <row r="323" spans="1:8" s="325" customFormat="1" ht="15.75" hidden="1" customHeight="1" x14ac:dyDescent="0.25">
      <c r="A323" s="393">
        <v>1</v>
      </c>
      <c r="B323" s="335" t="s">
        <v>221</v>
      </c>
      <c r="C323" s="251"/>
      <c r="D323" s="324">
        <v>4447</v>
      </c>
      <c r="E323" s="334"/>
      <c r="F323" s="334"/>
      <c r="G323" s="352"/>
      <c r="H323" s="420"/>
    </row>
    <row r="324" spans="1:8" s="325" customFormat="1" ht="30.75" hidden="1" customHeight="1" x14ac:dyDescent="0.25">
      <c r="A324" s="393">
        <v>1</v>
      </c>
      <c r="B324" s="335" t="s">
        <v>222</v>
      </c>
      <c r="C324" s="251"/>
      <c r="D324" s="324"/>
      <c r="E324" s="334"/>
      <c r="F324" s="334"/>
      <c r="G324" s="352"/>
      <c r="H324" s="420"/>
    </row>
    <row r="325" spans="1:8" s="325" customFormat="1" hidden="1" x14ac:dyDescent="0.25">
      <c r="A325" s="393">
        <v>1</v>
      </c>
      <c r="B325" s="335" t="s">
        <v>223</v>
      </c>
      <c r="C325" s="251"/>
      <c r="D325" s="324"/>
      <c r="E325" s="334"/>
      <c r="F325" s="334"/>
      <c r="G325" s="352"/>
      <c r="H325" s="420"/>
    </row>
    <row r="326" spans="1:8" s="325" customFormat="1" ht="30" hidden="1" x14ac:dyDescent="0.25">
      <c r="A326" s="393">
        <v>1</v>
      </c>
      <c r="B326" s="335" t="s">
        <v>224</v>
      </c>
      <c r="C326" s="251"/>
      <c r="D326" s="324"/>
      <c r="E326" s="334"/>
      <c r="F326" s="334"/>
      <c r="G326" s="352"/>
      <c r="H326" s="420"/>
    </row>
    <row r="327" spans="1:8" s="325" customFormat="1" hidden="1" x14ac:dyDescent="0.25">
      <c r="A327" s="393">
        <v>1</v>
      </c>
      <c r="B327" s="335" t="s">
        <v>223</v>
      </c>
      <c r="C327" s="251"/>
      <c r="D327" s="421"/>
      <c r="E327" s="334"/>
      <c r="F327" s="334"/>
      <c r="G327" s="352"/>
      <c r="H327" s="420"/>
    </row>
    <row r="328" spans="1:8" s="325" customFormat="1" ht="30" hidden="1" customHeight="1" x14ac:dyDescent="0.25">
      <c r="A328" s="393">
        <v>1</v>
      </c>
      <c r="B328" s="327" t="s">
        <v>225</v>
      </c>
      <c r="C328" s="251"/>
      <c r="D328" s="226">
        <f>SUM(D329,D330,D332)</f>
        <v>500</v>
      </c>
      <c r="E328" s="334"/>
      <c r="F328" s="334"/>
      <c r="G328" s="352"/>
      <c r="H328" s="420"/>
    </row>
    <row r="329" spans="1:8" s="325" customFormat="1" ht="30" hidden="1" x14ac:dyDescent="0.25">
      <c r="A329" s="393">
        <v>1</v>
      </c>
      <c r="B329" s="335" t="s">
        <v>226</v>
      </c>
      <c r="C329" s="251"/>
      <c r="D329" s="226">
        <v>500</v>
      </c>
      <c r="E329" s="334"/>
      <c r="F329" s="334"/>
      <c r="G329" s="352"/>
      <c r="H329" s="420"/>
    </row>
    <row r="330" spans="1:8" s="325" customFormat="1" ht="45" hidden="1" x14ac:dyDescent="0.25">
      <c r="A330" s="393">
        <v>1</v>
      </c>
      <c r="B330" s="335" t="s">
        <v>227</v>
      </c>
      <c r="C330" s="251"/>
      <c r="D330" s="296"/>
      <c r="E330" s="334"/>
      <c r="F330" s="334"/>
      <c r="G330" s="352"/>
      <c r="H330" s="420"/>
    </row>
    <row r="331" spans="1:8" s="325" customFormat="1" hidden="1" x14ac:dyDescent="0.25">
      <c r="A331" s="393">
        <v>1</v>
      </c>
      <c r="B331" s="335" t="s">
        <v>223</v>
      </c>
      <c r="C331" s="251"/>
      <c r="D331" s="296"/>
      <c r="E331" s="334"/>
      <c r="F331" s="334"/>
      <c r="G331" s="352"/>
      <c r="H331" s="420"/>
    </row>
    <row r="332" spans="1:8" s="325" customFormat="1" ht="45" hidden="1" x14ac:dyDescent="0.25">
      <c r="A332" s="393">
        <v>1</v>
      </c>
      <c r="B332" s="335" t="s">
        <v>228</v>
      </c>
      <c r="C332" s="251"/>
      <c r="D332" s="296"/>
      <c r="E332" s="334"/>
      <c r="F332" s="334"/>
      <c r="G332" s="352"/>
      <c r="H332" s="420"/>
    </row>
    <row r="333" spans="1:8" s="325" customFormat="1" hidden="1" x14ac:dyDescent="0.25">
      <c r="A333" s="393">
        <v>1</v>
      </c>
      <c r="B333" s="335" t="s">
        <v>223</v>
      </c>
      <c r="C333" s="251"/>
      <c r="D333" s="296"/>
      <c r="E333" s="334"/>
      <c r="F333" s="334"/>
      <c r="G333" s="352"/>
      <c r="H333" s="420"/>
    </row>
    <row r="334" spans="1:8" s="325" customFormat="1" ht="31.5" hidden="1" customHeight="1" x14ac:dyDescent="0.25">
      <c r="A334" s="393">
        <v>1</v>
      </c>
      <c r="B334" s="327" t="s">
        <v>229</v>
      </c>
      <c r="C334" s="251"/>
      <c r="D334" s="226"/>
      <c r="E334" s="334"/>
      <c r="F334" s="334"/>
      <c r="G334" s="352"/>
      <c r="H334" s="420"/>
    </row>
    <row r="335" spans="1:8" s="325" customFormat="1" ht="30" hidden="1" x14ac:dyDescent="0.25">
      <c r="A335" s="393">
        <v>1</v>
      </c>
      <c r="B335" s="246" t="s">
        <v>230</v>
      </c>
      <c r="C335" s="251"/>
      <c r="D335" s="226"/>
      <c r="E335" s="334"/>
      <c r="F335" s="334"/>
      <c r="G335" s="352"/>
      <c r="H335" s="420"/>
    </row>
    <row r="336" spans="1:8" s="325" customFormat="1" ht="15.75" hidden="1" customHeight="1" x14ac:dyDescent="0.25">
      <c r="A336" s="393">
        <v>1</v>
      </c>
      <c r="B336" s="327" t="s">
        <v>231</v>
      </c>
      <c r="C336" s="251"/>
      <c r="D336" s="226"/>
      <c r="E336" s="334"/>
      <c r="F336" s="334"/>
      <c r="G336" s="352"/>
      <c r="H336" s="420"/>
    </row>
    <row r="337" spans="1:8" s="325" customFormat="1" ht="15.75" hidden="1" customHeight="1" x14ac:dyDescent="0.25">
      <c r="A337" s="393">
        <v>1</v>
      </c>
      <c r="B337" s="246" t="s">
        <v>232</v>
      </c>
      <c r="C337" s="251"/>
      <c r="D337" s="226"/>
      <c r="E337" s="334"/>
      <c r="F337" s="334"/>
      <c r="G337" s="352"/>
      <c r="H337" s="420"/>
    </row>
    <row r="338" spans="1:8" s="325" customFormat="1" hidden="1" x14ac:dyDescent="0.25">
      <c r="A338" s="393">
        <v>1</v>
      </c>
      <c r="B338" s="256" t="s">
        <v>113</v>
      </c>
      <c r="C338" s="326"/>
      <c r="D338" s="324"/>
      <c r="E338" s="334"/>
      <c r="F338" s="334"/>
      <c r="G338" s="352"/>
      <c r="H338" s="420"/>
    </row>
    <row r="339" spans="1:8" s="325" customFormat="1" hidden="1" x14ac:dyDescent="0.25">
      <c r="A339" s="393">
        <v>1</v>
      </c>
      <c r="B339" s="249" t="s">
        <v>147</v>
      </c>
      <c r="C339" s="326"/>
      <c r="D339" s="421"/>
      <c r="E339" s="334"/>
      <c r="F339" s="334"/>
      <c r="G339" s="352"/>
      <c r="H339" s="420"/>
    </row>
    <row r="340" spans="1:8" s="402" customFormat="1" ht="30" hidden="1" x14ac:dyDescent="0.25">
      <c r="A340" s="393">
        <v>1</v>
      </c>
      <c r="B340" s="256" t="s">
        <v>114</v>
      </c>
      <c r="C340" s="251"/>
      <c r="D340" s="226">
        <v>18000</v>
      </c>
      <c r="E340" s="234"/>
      <c r="F340" s="226"/>
      <c r="G340" s="226"/>
      <c r="H340" s="401"/>
    </row>
    <row r="341" spans="1:8" s="325" customFormat="1" ht="15.75" hidden="1" customHeight="1" x14ac:dyDescent="0.25">
      <c r="A341" s="393">
        <v>1</v>
      </c>
      <c r="B341" s="256" t="s">
        <v>233</v>
      </c>
      <c r="C341" s="251"/>
      <c r="D341" s="226"/>
      <c r="E341" s="334"/>
      <c r="F341" s="334"/>
      <c r="G341" s="352"/>
      <c r="H341" s="420"/>
    </row>
    <row r="342" spans="1:8" s="325" customFormat="1" hidden="1" x14ac:dyDescent="0.25">
      <c r="A342" s="393">
        <v>1</v>
      </c>
      <c r="B342" s="337" t="s">
        <v>234</v>
      </c>
      <c r="C342" s="251"/>
      <c r="D342" s="226"/>
      <c r="E342" s="334"/>
      <c r="F342" s="334"/>
      <c r="G342" s="352"/>
      <c r="H342" s="420"/>
    </row>
    <row r="343" spans="1:8" s="325" customFormat="1" hidden="1" x14ac:dyDescent="0.25">
      <c r="A343" s="393">
        <v>1</v>
      </c>
      <c r="B343" s="338" t="s">
        <v>149</v>
      </c>
      <c r="C343" s="251"/>
      <c r="D343" s="234">
        <f>D319+ROUND(D338*3.2,0)+D340</f>
        <v>37770</v>
      </c>
      <c r="E343" s="334"/>
      <c r="F343" s="334"/>
      <c r="G343" s="352"/>
      <c r="H343" s="420"/>
    </row>
    <row r="344" spans="1:8" s="325" customFormat="1" hidden="1" x14ac:dyDescent="0.25">
      <c r="A344" s="393">
        <v>1</v>
      </c>
      <c r="B344" s="339" t="s">
        <v>148</v>
      </c>
      <c r="C344" s="251"/>
      <c r="D344" s="234">
        <f>SUM(D317,D343)</f>
        <v>279985.905982906</v>
      </c>
      <c r="E344" s="334"/>
      <c r="F344" s="334"/>
      <c r="G344" s="352"/>
      <c r="H344" s="420"/>
    </row>
    <row r="345" spans="1:8" s="402" customFormat="1" hidden="1" x14ac:dyDescent="0.25">
      <c r="A345" s="393">
        <v>1</v>
      </c>
      <c r="B345" s="268" t="s">
        <v>7</v>
      </c>
      <c r="C345" s="251"/>
      <c r="D345" s="226"/>
      <c r="E345" s="226"/>
      <c r="F345" s="226"/>
      <c r="G345" s="226"/>
      <c r="H345" s="401"/>
    </row>
    <row r="346" spans="1:8" s="402" customFormat="1" hidden="1" x14ac:dyDescent="0.25">
      <c r="A346" s="393">
        <v>1</v>
      </c>
      <c r="B346" s="270" t="s">
        <v>74</v>
      </c>
      <c r="C346" s="251"/>
      <c r="D346" s="226"/>
      <c r="E346" s="226"/>
      <c r="F346" s="226"/>
      <c r="G346" s="226"/>
      <c r="H346" s="401"/>
    </row>
    <row r="347" spans="1:8" s="402" customFormat="1" hidden="1" x14ac:dyDescent="0.25">
      <c r="A347" s="393">
        <v>1</v>
      </c>
      <c r="B347" s="271" t="s">
        <v>37</v>
      </c>
      <c r="C347" s="225">
        <v>240</v>
      </c>
      <c r="D347" s="226">
        <v>3089</v>
      </c>
      <c r="E347" s="382">
        <v>8</v>
      </c>
      <c r="F347" s="226">
        <f>ROUND(G347/C347,0)</f>
        <v>103</v>
      </c>
      <c r="G347" s="226">
        <f>ROUND(D347*E347,0)</f>
        <v>24712</v>
      </c>
      <c r="H347" s="401"/>
    </row>
    <row r="348" spans="1:8" s="402" customFormat="1" hidden="1" x14ac:dyDescent="0.25">
      <c r="A348" s="393">
        <v>1</v>
      </c>
      <c r="B348" s="271" t="s">
        <v>11</v>
      </c>
      <c r="C348" s="225">
        <v>240</v>
      </c>
      <c r="D348" s="226">
        <v>995</v>
      </c>
      <c r="E348" s="382">
        <v>4</v>
      </c>
      <c r="F348" s="226">
        <f>ROUND(G348/C348,0)</f>
        <v>17</v>
      </c>
      <c r="G348" s="226">
        <f>ROUND(D348*E348,0)</f>
        <v>3980</v>
      </c>
      <c r="H348" s="401"/>
    </row>
    <row r="349" spans="1:8" s="402" customFormat="1" hidden="1" x14ac:dyDescent="0.25">
      <c r="A349" s="393">
        <v>1</v>
      </c>
      <c r="B349" s="239" t="s">
        <v>138</v>
      </c>
      <c r="C349" s="444"/>
      <c r="D349" s="373">
        <f>D347+D348</f>
        <v>4084</v>
      </c>
      <c r="E349" s="233">
        <f t="shared" ref="E349:E350" si="26">G349/D349</f>
        <v>7.0254652301665033</v>
      </c>
      <c r="F349" s="373">
        <f>F347+F348</f>
        <v>120</v>
      </c>
      <c r="G349" s="373">
        <f>G347+G348</f>
        <v>28692</v>
      </c>
      <c r="H349" s="401"/>
    </row>
    <row r="350" spans="1:8" s="402" customFormat="1" ht="21" hidden="1" customHeight="1" x14ac:dyDescent="0.25">
      <c r="A350" s="393">
        <v>1</v>
      </c>
      <c r="B350" s="275" t="s">
        <v>110</v>
      </c>
      <c r="C350" s="445"/>
      <c r="D350" s="434">
        <f>D349</f>
        <v>4084</v>
      </c>
      <c r="E350" s="233">
        <f t="shared" si="26"/>
        <v>7.0254652301665033</v>
      </c>
      <c r="F350" s="434">
        <f t="shared" ref="F350:G350" si="27">F349</f>
        <v>120</v>
      </c>
      <c r="G350" s="434">
        <f t="shared" si="27"/>
        <v>28692</v>
      </c>
      <c r="H350" s="401"/>
    </row>
    <row r="351" spans="1:8" s="393" customFormat="1" hidden="1" thickBot="1" x14ac:dyDescent="0.25">
      <c r="A351" s="393">
        <v>1</v>
      </c>
      <c r="B351" s="446" t="s">
        <v>10</v>
      </c>
      <c r="C351" s="415"/>
      <c r="D351" s="415"/>
      <c r="E351" s="415"/>
      <c r="F351" s="415"/>
      <c r="G351" s="415"/>
      <c r="H351" s="397"/>
    </row>
    <row r="352" spans="1:8" s="402" customFormat="1" hidden="1" x14ac:dyDescent="0.25">
      <c r="A352" s="393">
        <v>1</v>
      </c>
      <c r="B352" s="437"/>
      <c r="C352" s="447"/>
      <c r="D352" s="418"/>
      <c r="E352" s="418"/>
      <c r="F352" s="418"/>
      <c r="G352" s="418"/>
      <c r="H352" s="401"/>
    </row>
    <row r="353" spans="1:8" s="402" customFormat="1" hidden="1" x14ac:dyDescent="0.25">
      <c r="A353" s="393">
        <v>1</v>
      </c>
      <c r="B353" s="439" t="s">
        <v>122</v>
      </c>
      <c r="C353" s="395"/>
      <c r="D353" s="226"/>
      <c r="E353" s="226"/>
      <c r="F353" s="226"/>
      <c r="G353" s="226"/>
      <c r="H353" s="401"/>
    </row>
    <row r="354" spans="1:8" s="325" customFormat="1" ht="18.75" hidden="1" customHeight="1" x14ac:dyDescent="0.25">
      <c r="A354" s="393">
        <v>1</v>
      </c>
      <c r="B354" s="323" t="s">
        <v>213</v>
      </c>
      <c r="C354" s="323"/>
      <c r="D354" s="419"/>
      <c r="E354" s="324"/>
      <c r="F354" s="324"/>
      <c r="G354" s="324"/>
      <c r="H354" s="420"/>
    </row>
    <row r="355" spans="1:8" s="325" customFormat="1" hidden="1" x14ac:dyDescent="0.25">
      <c r="A355" s="393">
        <v>1</v>
      </c>
      <c r="B355" s="246" t="s">
        <v>115</v>
      </c>
      <c r="C355" s="326"/>
      <c r="D355" s="324">
        <f>SUM(D356,D357,D358,D359)</f>
        <v>33120</v>
      </c>
      <c r="E355" s="324"/>
      <c r="F355" s="324"/>
      <c r="G355" s="324"/>
      <c r="H355" s="420"/>
    </row>
    <row r="356" spans="1:8" s="325" customFormat="1" hidden="1" x14ac:dyDescent="0.25">
      <c r="A356" s="393">
        <v>1</v>
      </c>
      <c r="B356" s="327" t="s">
        <v>214</v>
      </c>
      <c r="C356" s="326"/>
      <c r="D356" s="324"/>
      <c r="E356" s="324"/>
      <c r="F356" s="324"/>
      <c r="G356" s="324"/>
      <c r="H356" s="420"/>
    </row>
    <row r="357" spans="1:8" s="325" customFormat="1" ht="17.25" hidden="1" customHeight="1" x14ac:dyDescent="0.25">
      <c r="A357" s="393">
        <v>1</v>
      </c>
      <c r="B357" s="327" t="s">
        <v>215</v>
      </c>
      <c r="C357" s="326"/>
      <c r="D357" s="226">
        <v>25625</v>
      </c>
      <c r="E357" s="324"/>
      <c r="F357" s="324"/>
      <c r="G357" s="324"/>
      <c r="H357" s="420"/>
    </row>
    <row r="358" spans="1:8" s="325" customFormat="1" ht="30" hidden="1" x14ac:dyDescent="0.25">
      <c r="A358" s="393">
        <v>1</v>
      </c>
      <c r="B358" s="327" t="s">
        <v>216</v>
      </c>
      <c r="C358" s="326"/>
      <c r="D358" s="226"/>
      <c r="E358" s="324"/>
      <c r="F358" s="324"/>
      <c r="G358" s="324"/>
      <c r="H358" s="420"/>
    </row>
    <row r="359" spans="1:8" s="325" customFormat="1" hidden="1" x14ac:dyDescent="0.25">
      <c r="A359" s="393">
        <v>1</v>
      </c>
      <c r="B359" s="246" t="s">
        <v>217</v>
      </c>
      <c r="C359" s="326"/>
      <c r="D359" s="226">
        <v>7495</v>
      </c>
      <c r="E359" s="324"/>
      <c r="F359" s="324"/>
      <c r="G359" s="324"/>
      <c r="H359" s="420"/>
    </row>
    <row r="360" spans="1:8" s="325" customFormat="1" ht="45" hidden="1" x14ac:dyDescent="0.25">
      <c r="A360" s="393">
        <v>1</v>
      </c>
      <c r="B360" s="246" t="s">
        <v>336</v>
      </c>
      <c r="C360" s="326"/>
      <c r="D360" s="238">
        <v>3159</v>
      </c>
      <c r="E360" s="324"/>
      <c r="F360" s="324"/>
      <c r="G360" s="324"/>
      <c r="H360" s="420"/>
    </row>
    <row r="361" spans="1:8" s="402" customFormat="1" hidden="1" x14ac:dyDescent="0.25">
      <c r="A361" s="393">
        <v>1</v>
      </c>
      <c r="B361" s="256" t="s">
        <v>113</v>
      </c>
      <c r="C361" s="251"/>
      <c r="D361" s="226">
        <v>45000</v>
      </c>
      <c r="E361" s="226"/>
      <c r="F361" s="226"/>
      <c r="G361" s="226"/>
      <c r="H361" s="401"/>
    </row>
    <row r="362" spans="1:8" s="325" customFormat="1" hidden="1" x14ac:dyDescent="0.25">
      <c r="A362" s="393">
        <v>1</v>
      </c>
      <c r="B362" s="249" t="s">
        <v>147</v>
      </c>
      <c r="C362" s="330"/>
      <c r="D362" s="226"/>
      <c r="E362" s="324"/>
      <c r="F362" s="324"/>
      <c r="G362" s="324"/>
      <c r="H362" s="420"/>
    </row>
    <row r="363" spans="1:8" s="325" customFormat="1" ht="15.75" hidden="1" customHeight="1" x14ac:dyDescent="0.25">
      <c r="A363" s="393">
        <v>1</v>
      </c>
      <c r="B363" s="331" t="s">
        <v>218</v>
      </c>
      <c r="C363" s="332"/>
      <c r="D363" s="326">
        <f>D355+ROUND(D361*3.2,0)</f>
        <v>177120</v>
      </c>
      <c r="E363" s="334"/>
      <c r="F363" s="334"/>
      <c r="G363" s="352"/>
      <c r="H363" s="420"/>
    </row>
    <row r="364" spans="1:8" s="325" customFormat="1" ht="15.75" hidden="1" customHeight="1" x14ac:dyDescent="0.25">
      <c r="A364" s="393">
        <v>1</v>
      </c>
      <c r="B364" s="323" t="s">
        <v>150</v>
      </c>
      <c r="C364" s="251"/>
      <c r="D364" s="226"/>
      <c r="E364" s="334"/>
      <c r="F364" s="334"/>
      <c r="G364" s="352"/>
      <c r="H364" s="420"/>
    </row>
    <row r="365" spans="1:8" s="325" customFormat="1" ht="15.75" hidden="1" customHeight="1" x14ac:dyDescent="0.25">
      <c r="A365" s="393">
        <v>1</v>
      </c>
      <c r="B365" s="246" t="s">
        <v>115</v>
      </c>
      <c r="C365" s="251"/>
      <c r="D365" s="226">
        <f>SUM(D366,D367,D374,D380,D381,D382,D383)</f>
        <v>12104</v>
      </c>
      <c r="E365" s="334"/>
      <c r="F365" s="334"/>
      <c r="G365" s="352"/>
      <c r="H365" s="420"/>
    </row>
    <row r="366" spans="1:8" s="325" customFormat="1" ht="15.75" hidden="1" customHeight="1" x14ac:dyDescent="0.25">
      <c r="A366" s="393">
        <v>1</v>
      </c>
      <c r="B366" s="246" t="s">
        <v>214</v>
      </c>
      <c r="C366" s="251"/>
      <c r="D366" s="226"/>
      <c r="E366" s="334"/>
      <c r="F366" s="334"/>
      <c r="G366" s="352"/>
      <c r="H366" s="420"/>
    </row>
    <row r="367" spans="1:8" s="325" customFormat="1" ht="15.75" hidden="1" customHeight="1" x14ac:dyDescent="0.25">
      <c r="A367" s="393">
        <v>1</v>
      </c>
      <c r="B367" s="327" t="s">
        <v>219</v>
      </c>
      <c r="C367" s="251"/>
      <c r="D367" s="226">
        <f>D368+D369+D370+D372</f>
        <v>11144</v>
      </c>
      <c r="E367" s="334"/>
      <c r="F367" s="334"/>
      <c r="G367" s="352"/>
      <c r="H367" s="420"/>
    </row>
    <row r="368" spans="1:8" s="325" customFormat="1" ht="19.5" hidden="1" customHeight="1" x14ac:dyDescent="0.25">
      <c r="A368" s="393">
        <v>1</v>
      </c>
      <c r="B368" s="335" t="s">
        <v>220</v>
      </c>
      <c r="C368" s="251"/>
      <c r="D368" s="324">
        <v>8572</v>
      </c>
      <c r="E368" s="334"/>
      <c r="F368" s="334"/>
      <c r="G368" s="352"/>
      <c r="H368" s="420"/>
    </row>
    <row r="369" spans="1:8" s="325" customFormat="1" ht="15.75" hidden="1" customHeight="1" x14ac:dyDescent="0.25">
      <c r="A369" s="393">
        <v>1</v>
      </c>
      <c r="B369" s="335" t="s">
        <v>221</v>
      </c>
      <c r="C369" s="251"/>
      <c r="D369" s="324">
        <v>2572</v>
      </c>
      <c r="E369" s="334"/>
      <c r="F369" s="334"/>
      <c r="G369" s="352"/>
      <c r="H369" s="420"/>
    </row>
    <row r="370" spans="1:8" s="325" customFormat="1" ht="30.75" hidden="1" customHeight="1" x14ac:dyDescent="0.25">
      <c r="A370" s="393">
        <v>1</v>
      </c>
      <c r="B370" s="335" t="s">
        <v>222</v>
      </c>
      <c r="C370" s="251"/>
      <c r="D370" s="324"/>
      <c r="E370" s="334"/>
      <c r="F370" s="334"/>
      <c r="G370" s="352"/>
      <c r="H370" s="420"/>
    </row>
    <row r="371" spans="1:8" s="325" customFormat="1" hidden="1" x14ac:dyDescent="0.25">
      <c r="A371" s="393">
        <v>1</v>
      </c>
      <c r="B371" s="335" t="s">
        <v>223</v>
      </c>
      <c r="C371" s="251"/>
      <c r="D371" s="324"/>
      <c r="E371" s="334"/>
      <c r="F371" s="334"/>
      <c r="G371" s="352"/>
      <c r="H371" s="420"/>
    </row>
    <row r="372" spans="1:8" s="325" customFormat="1" ht="30" hidden="1" x14ac:dyDescent="0.25">
      <c r="A372" s="393">
        <v>1</v>
      </c>
      <c r="B372" s="335" t="s">
        <v>224</v>
      </c>
      <c r="C372" s="251"/>
      <c r="D372" s="324"/>
      <c r="E372" s="334"/>
      <c r="F372" s="334"/>
      <c r="G372" s="352"/>
      <c r="H372" s="420"/>
    </row>
    <row r="373" spans="1:8" s="325" customFormat="1" hidden="1" x14ac:dyDescent="0.25">
      <c r="A373" s="393">
        <v>1</v>
      </c>
      <c r="B373" s="335" t="s">
        <v>223</v>
      </c>
      <c r="C373" s="251"/>
      <c r="D373" s="421"/>
      <c r="E373" s="334"/>
      <c r="F373" s="334"/>
      <c r="G373" s="352"/>
      <c r="H373" s="420"/>
    </row>
    <row r="374" spans="1:8" s="325" customFormat="1" ht="30" hidden="1" customHeight="1" x14ac:dyDescent="0.25">
      <c r="A374" s="393">
        <v>1</v>
      </c>
      <c r="B374" s="327" t="s">
        <v>225</v>
      </c>
      <c r="C374" s="251"/>
      <c r="D374" s="226">
        <f>SUM(D375,D376,D378)</f>
        <v>960</v>
      </c>
      <c r="E374" s="334"/>
      <c r="F374" s="334"/>
      <c r="G374" s="352"/>
      <c r="H374" s="420"/>
    </row>
    <row r="375" spans="1:8" s="325" customFormat="1" ht="30" hidden="1" x14ac:dyDescent="0.25">
      <c r="A375" s="393">
        <v>1</v>
      </c>
      <c r="B375" s="335" t="s">
        <v>226</v>
      </c>
      <c r="C375" s="251"/>
      <c r="D375" s="226">
        <v>960</v>
      </c>
      <c r="E375" s="334"/>
      <c r="F375" s="334"/>
      <c r="G375" s="352"/>
      <c r="H375" s="420"/>
    </row>
    <row r="376" spans="1:8" s="325" customFormat="1" ht="45" hidden="1" x14ac:dyDescent="0.25">
      <c r="A376" s="393">
        <v>1</v>
      </c>
      <c r="B376" s="335" t="s">
        <v>227</v>
      </c>
      <c r="C376" s="251"/>
      <c r="D376" s="296"/>
      <c r="E376" s="334"/>
      <c r="F376" s="334"/>
      <c r="G376" s="352"/>
      <c r="H376" s="420"/>
    </row>
    <row r="377" spans="1:8" s="325" customFormat="1" hidden="1" x14ac:dyDescent="0.25">
      <c r="A377" s="393">
        <v>1</v>
      </c>
      <c r="B377" s="335" t="s">
        <v>223</v>
      </c>
      <c r="C377" s="251"/>
      <c r="D377" s="296"/>
      <c r="E377" s="334"/>
      <c r="F377" s="334"/>
      <c r="G377" s="352"/>
      <c r="H377" s="420"/>
    </row>
    <row r="378" spans="1:8" s="325" customFormat="1" ht="45" hidden="1" x14ac:dyDescent="0.25">
      <c r="A378" s="393">
        <v>1</v>
      </c>
      <c r="B378" s="335" t="s">
        <v>228</v>
      </c>
      <c r="C378" s="251"/>
      <c r="D378" s="296"/>
      <c r="E378" s="334"/>
      <c r="F378" s="334"/>
      <c r="G378" s="352"/>
      <c r="H378" s="420"/>
    </row>
    <row r="379" spans="1:8" s="325" customFormat="1" hidden="1" x14ac:dyDescent="0.25">
      <c r="A379" s="393">
        <v>1</v>
      </c>
      <c r="B379" s="335" t="s">
        <v>223</v>
      </c>
      <c r="C379" s="251"/>
      <c r="D379" s="296"/>
      <c r="E379" s="334"/>
      <c r="F379" s="334"/>
      <c r="G379" s="352"/>
      <c r="H379" s="420"/>
    </row>
    <row r="380" spans="1:8" s="325" customFormat="1" ht="31.5" hidden="1" customHeight="1" x14ac:dyDescent="0.25">
      <c r="A380" s="393">
        <v>1</v>
      </c>
      <c r="B380" s="327" t="s">
        <v>229</v>
      </c>
      <c r="C380" s="251"/>
      <c r="D380" s="226"/>
      <c r="E380" s="334"/>
      <c r="F380" s="334"/>
      <c r="G380" s="352"/>
      <c r="H380" s="420"/>
    </row>
    <row r="381" spans="1:8" s="325" customFormat="1" ht="30" hidden="1" x14ac:dyDescent="0.25">
      <c r="A381" s="393">
        <v>1</v>
      </c>
      <c r="B381" s="246" t="s">
        <v>230</v>
      </c>
      <c r="C381" s="251"/>
      <c r="D381" s="226"/>
      <c r="E381" s="334"/>
      <c r="F381" s="334"/>
      <c r="G381" s="352"/>
      <c r="H381" s="420"/>
    </row>
    <row r="382" spans="1:8" s="325" customFormat="1" ht="15.75" hidden="1" customHeight="1" x14ac:dyDescent="0.25">
      <c r="A382" s="393">
        <v>1</v>
      </c>
      <c r="B382" s="327" t="s">
        <v>231</v>
      </c>
      <c r="C382" s="251"/>
      <c r="D382" s="226"/>
      <c r="E382" s="334"/>
      <c r="F382" s="334"/>
      <c r="G382" s="352"/>
      <c r="H382" s="420"/>
    </row>
    <row r="383" spans="1:8" s="325" customFormat="1" ht="15.75" hidden="1" customHeight="1" x14ac:dyDescent="0.25">
      <c r="A383" s="393">
        <v>1</v>
      </c>
      <c r="B383" s="246" t="s">
        <v>232</v>
      </c>
      <c r="C383" s="251"/>
      <c r="D383" s="226"/>
      <c r="E383" s="334"/>
      <c r="F383" s="334"/>
      <c r="G383" s="352"/>
      <c r="H383" s="420"/>
    </row>
    <row r="384" spans="1:8" s="325" customFormat="1" hidden="1" x14ac:dyDescent="0.25">
      <c r="A384" s="393">
        <v>1</v>
      </c>
      <c r="B384" s="256" t="s">
        <v>113</v>
      </c>
      <c r="C384" s="326"/>
      <c r="D384" s="324"/>
      <c r="E384" s="334"/>
      <c r="F384" s="334"/>
      <c r="G384" s="352"/>
      <c r="H384" s="420"/>
    </row>
    <row r="385" spans="1:8" s="325" customFormat="1" hidden="1" x14ac:dyDescent="0.25">
      <c r="A385" s="393">
        <v>1</v>
      </c>
      <c r="B385" s="249" t="s">
        <v>147</v>
      </c>
      <c r="C385" s="326"/>
      <c r="D385" s="421"/>
      <c r="E385" s="334"/>
      <c r="F385" s="334"/>
      <c r="G385" s="352"/>
      <c r="H385" s="420"/>
    </row>
    <row r="386" spans="1:8" s="402" customFormat="1" ht="30" hidden="1" x14ac:dyDescent="0.25">
      <c r="A386" s="393">
        <v>1</v>
      </c>
      <c r="B386" s="256" t="s">
        <v>114</v>
      </c>
      <c r="C386" s="251"/>
      <c r="D386" s="226">
        <v>12978</v>
      </c>
      <c r="E386" s="226"/>
      <c r="F386" s="226"/>
      <c r="G386" s="226"/>
      <c r="H386" s="401"/>
    </row>
    <row r="387" spans="1:8" s="325" customFormat="1" ht="15.75" hidden="1" customHeight="1" x14ac:dyDescent="0.25">
      <c r="A387" s="393">
        <v>1</v>
      </c>
      <c r="B387" s="256" t="s">
        <v>233</v>
      </c>
      <c r="C387" s="251"/>
      <c r="D387" s="226"/>
      <c r="E387" s="334"/>
      <c r="F387" s="334"/>
      <c r="G387" s="352"/>
      <c r="H387" s="420"/>
    </row>
    <row r="388" spans="1:8" s="325" customFormat="1" hidden="1" x14ac:dyDescent="0.25">
      <c r="A388" s="393">
        <v>1</v>
      </c>
      <c r="B388" s="337" t="s">
        <v>234</v>
      </c>
      <c r="C388" s="251"/>
      <c r="D388" s="226"/>
      <c r="E388" s="334"/>
      <c r="F388" s="334"/>
      <c r="G388" s="352"/>
      <c r="H388" s="420"/>
    </row>
    <row r="389" spans="1:8" s="325" customFormat="1" hidden="1" x14ac:dyDescent="0.25">
      <c r="A389" s="393">
        <v>1</v>
      </c>
      <c r="B389" s="338" t="s">
        <v>149</v>
      </c>
      <c r="C389" s="251"/>
      <c r="D389" s="234">
        <f>D365+ROUND(D384*3.2,0)+D386</f>
        <v>25082</v>
      </c>
      <c r="E389" s="334"/>
      <c r="F389" s="334"/>
      <c r="G389" s="352"/>
      <c r="H389" s="420"/>
    </row>
    <row r="390" spans="1:8" s="325" customFormat="1" hidden="1" x14ac:dyDescent="0.25">
      <c r="A390" s="393">
        <v>1</v>
      </c>
      <c r="B390" s="339" t="s">
        <v>148</v>
      </c>
      <c r="C390" s="251"/>
      <c r="D390" s="234">
        <f>SUM(D363,D389)</f>
        <v>202202</v>
      </c>
      <c r="E390" s="334"/>
      <c r="F390" s="334"/>
      <c r="G390" s="352"/>
      <c r="H390" s="420"/>
    </row>
    <row r="391" spans="1:8" s="402" customFormat="1" hidden="1" x14ac:dyDescent="0.25">
      <c r="A391" s="393">
        <v>1</v>
      </c>
      <c r="B391" s="268" t="s">
        <v>7</v>
      </c>
      <c r="C391" s="251"/>
      <c r="D391" s="226"/>
      <c r="E391" s="226"/>
      <c r="F391" s="226"/>
      <c r="G391" s="226"/>
      <c r="H391" s="401"/>
    </row>
    <row r="392" spans="1:8" s="402" customFormat="1" hidden="1" x14ac:dyDescent="0.25">
      <c r="A392" s="393">
        <v>1</v>
      </c>
      <c r="B392" s="270" t="s">
        <v>74</v>
      </c>
      <c r="C392" s="251"/>
      <c r="D392" s="226"/>
      <c r="E392" s="226"/>
      <c r="F392" s="226"/>
      <c r="G392" s="226"/>
      <c r="H392" s="401"/>
    </row>
    <row r="393" spans="1:8" s="402" customFormat="1" hidden="1" x14ac:dyDescent="0.25">
      <c r="A393" s="393">
        <v>1</v>
      </c>
      <c r="B393" s="271" t="s">
        <v>37</v>
      </c>
      <c r="C393" s="225">
        <v>240</v>
      </c>
      <c r="D393" s="226">
        <v>2003</v>
      </c>
      <c r="E393" s="382">
        <v>8</v>
      </c>
      <c r="F393" s="226">
        <f>ROUND(G393/C393,0)</f>
        <v>67</v>
      </c>
      <c r="G393" s="226">
        <f>ROUND(D393*E393,0)</f>
        <v>16024</v>
      </c>
      <c r="H393" s="401"/>
    </row>
    <row r="394" spans="1:8" s="402" customFormat="1" ht="18" hidden="1" customHeight="1" x14ac:dyDescent="0.25">
      <c r="A394" s="393">
        <v>1</v>
      </c>
      <c r="B394" s="239" t="s">
        <v>138</v>
      </c>
      <c r="C394" s="251"/>
      <c r="D394" s="373">
        <f>D392+D393</f>
        <v>2003</v>
      </c>
      <c r="E394" s="233">
        <f t="shared" ref="E394:E395" si="28">G394/D394</f>
        <v>8</v>
      </c>
      <c r="F394" s="373">
        <f>F392+F393</f>
        <v>67</v>
      </c>
      <c r="G394" s="373">
        <f>G392+G393</f>
        <v>16024</v>
      </c>
      <c r="H394" s="401"/>
    </row>
    <row r="395" spans="1:8" s="402" customFormat="1" ht="18" hidden="1" customHeight="1" x14ac:dyDescent="0.25">
      <c r="A395" s="393">
        <v>1</v>
      </c>
      <c r="B395" s="448" t="s">
        <v>110</v>
      </c>
      <c r="C395" s="433"/>
      <c r="D395" s="434">
        <f>D394</f>
        <v>2003</v>
      </c>
      <c r="E395" s="233">
        <f t="shared" si="28"/>
        <v>8</v>
      </c>
      <c r="F395" s="434">
        <f t="shared" ref="F395:G395" si="29">F394</f>
        <v>67</v>
      </c>
      <c r="G395" s="434">
        <f t="shared" si="29"/>
        <v>16024</v>
      </c>
      <c r="H395" s="401"/>
    </row>
    <row r="396" spans="1:8" s="402" customFormat="1" ht="15.75" hidden="1" thickBot="1" x14ac:dyDescent="0.3">
      <c r="A396" s="393">
        <v>1</v>
      </c>
      <c r="B396" s="449" t="s">
        <v>10</v>
      </c>
      <c r="C396" s="436"/>
      <c r="D396" s="436"/>
      <c r="E396" s="436"/>
      <c r="F396" s="436"/>
      <c r="G396" s="436"/>
      <c r="H396" s="401"/>
    </row>
    <row r="397" spans="1:8" s="402" customFormat="1" hidden="1" x14ac:dyDescent="0.25">
      <c r="A397" s="393">
        <v>1</v>
      </c>
      <c r="B397" s="433"/>
      <c r="C397" s="442"/>
      <c r="D397" s="226"/>
      <c r="E397" s="226"/>
      <c r="F397" s="226"/>
      <c r="G397" s="226"/>
      <c r="H397" s="401"/>
    </row>
    <row r="398" spans="1:8" s="402" customFormat="1" ht="18" hidden="1" customHeight="1" x14ac:dyDescent="0.25">
      <c r="A398" s="393">
        <v>1</v>
      </c>
      <c r="B398" s="431" t="s">
        <v>123</v>
      </c>
      <c r="C398" s="395"/>
      <c r="D398" s="226"/>
      <c r="E398" s="226"/>
      <c r="F398" s="226"/>
      <c r="G398" s="226"/>
      <c r="H398" s="401"/>
    </row>
    <row r="399" spans="1:8" s="402" customFormat="1" hidden="1" x14ac:dyDescent="0.25">
      <c r="A399" s="393">
        <v>1</v>
      </c>
      <c r="B399" s="398" t="s">
        <v>4</v>
      </c>
      <c r="C399" s="395"/>
      <c r="D399" s="226"/>
      <c r="E399" s="226"/>
      <c r="F399" s="226"/>
      <c r="G399" s="226"/>
      <c r="H399" s="401"/>
    </row>
    <row r="400" spans="1:8" s="402" customFormat="1" hidden="1" x14ac:dyDescent="0.25">
      <c r="A400" s="393">
        <v>1</v>
      </c>
      <c r="B400" s="381" t="s">
        <v>11</v>
      </c>
      <c r="C400" s="225">
        <v>340</v>
      </c>
      <c r="D400" s="226">
        <v>160</v>
      </c>
      <c r="E400" s="382">
        <v>3</v>
      </c>
      <c r="F400" s="226">
        <f>ROUND(G400/C400,0)</f>
        <v>1</v>
      </c>
      <c r="G400" s="226">
        <f>ROUND(D400*E400,0)</f>
        <v>480</v>
      </c>
      <c r="H400" s="401"/>
    </row>
    <row r="401" spans="1:8" s="402" customFormat="1" hidden="1" x14ac:dyDescent="0.25">
      <c r="A401" s="393">
        <v>1</v>
      </c>
      <c r="B401" s="381" t="s">
        <v>23</v>
      </c>
      <c r="C401" s="225">
        <v>340</v>
      </c>
      <c r="D401" s="226">
        <v>275</v>
      </c>
      <c r="E401" s="382">
        <v>3</v>
      </c>
      <c r="F401" s="226">
        <f>ROUND(G401/C401,0)</f>
        <v>2</v>
      </c>
      <c r="G401" s="226">
        <f>ROUND(D401*E401,0)</f>
        <v>825</v>
      </c>
      <c r="H401" s="401"/>
    </row>
    <row r="402" spans="1:8" s="402" customFormat="1" hidden="1" x14ac:dyDescent="0.25">
      <c r="A402" s="393">
        <v>1</v>
      </c>
      <c r="B402" s="338" t="s">
        <v>5</v>
      </c>
      <c r="C402" s="395"/>
      <c r="D402" s="234">
        <f>D400+D401</f>
        <v>435</v>
      </c>
      <c r="E402" s="233">
        <f>G402/D402</f>
        <v>3</v>
      </c>
      <c r="F402" s="234">
        <f>F400+F401</f>
        <v>3</v>
      </c>
      <c r="G402" s="234">
        <f>G400+G401</f>
        <v>1305</v>
      </c>
      <c r="H402" s="401"/>
    </row>
    <row r="403" spans="1:8" s="325" customFormat="1" ht="18.75" hidden="1" customHeight="1" x14ac:dyDescent="0.25">
      <c r="A403" s="393">
        <v>1</v>
      </c>
      <c r="B403" s="323" t="s">
        <v>213</v>
      </c>
      <c r="C403" s="323"/>
      <c r="D403" s="419"/>
      <c r="E403" s="324"/>
      <c r="F403" s="324"/>
      <c r="G403" s="324"/>
      <c r="H403" s="420"/>
    </row>
    <row r="404" spans="1:8" s="325" customFormat="1" hidden="1" x14ac:dyDescent="0.25">
      <c r="A404" s="393">
        <v>1</v>
      </c>
      <c r="B404" s="246" t="s">
        <v>115</v>
      </c>
      <c r="C404" s="326"/>
      <c r="D404" s="324">
        <f>SUM(D405,D406,D407,D408)</f>
        <v>44950</v>
      </c>
      <c r="E404" s="324"/>
      <c r="F404" s="324"/>
      <c r="G404" s="324"/>
      <c r="H404" s="420"/>
    </row>
    <row r="405" spans="1:8" s="325" customFormat="1" hidden="1" x14ac:dyDescent="0.25">
      <c r="A405" s="393">
        <v>1</v>
      </c>
      <c r="B405" s="327" t="s">
        <v>214</v>
      </c>
      <c r="C405" s="326"/>
      <c r="D405" s="324">
        <v>13000</v>
      </c>
      <c r="E405" s="324"/>
      <c r="F405" s="324"/>
      <c r="G405" s="324"/>
      <c r="H405" s="420"/>
    </row>
    <row r="406" spans="1:8" s="325" customFormat="1" ht="17.25" hidden="1" customHeight="1" x14ac:dyDescent="0.25">
      <c r="A406" s="393">
        <v>1</v>
      </c>
      <c r="B406" s="327" t="s">
        <v>215</v>
      </c>
      <c r="C406" s="326"/>
      <c r="D406" s="226">
        <v>23450</v>
      </c>
      <c r="E406" s="324"/>
      <c r="F406" s="324"/>
      <c r="G406" s="324"/>
      <c r="H406" s="420"/>
    </row>
    <row r="407" spans="1:8" s="325" customFormat="1" ht="30" hidden="1" x14ac:dyDescent="0.25">
      <c r="A407" s="393">
        <v>1</v>
      </c>
      <c r="B407" s="327" t="s">
        <v>216</v>
      </c>
      <c r="C407" s="326"/>
      <c r="D407" s="226"/>
      <c r="E407" s="324"/>
      <c r="F407" s="324"/>
      <c r="G407" s="324"/>
      <c r="H407" s="420"/>
    </row>
    <row r="408" spans="1:8" s="325" customFormat="1" hidden="1" x14ac:dyDescent="0.25">
      <c r="A408" s="393">
        <v>1</v>
      </c>
      <c r="B408" s="246" t="s">
        <v>217</v>
      </c>
      <c r="C408" s="326"/>
      <c r="D408" s="226">
        <v>8500</v>
      </c>
      <c r="E408" s="324"/>
      <c r="F408" s="324"/>
      <c r="G408" s="324"/>
      <c r="H408" s="420"/>
    </row>
    <row r="409" spans="1:8" s="325" customFormat="1" ht="45" hidden="1" x14ac:dyDescent="0.25">
      <c r="A409" s="393">
        <v>1</v>
      </c>
      <c r="B409" s="246" t="s">
        <v>336</v>
      </c>
      <c r="C409" s="326"/>
      <c r="D409" s="238">
        <v>4588</v>
      </c>
      <c r="E409" s="324"/>
      <c r="F409" s="324"/>
      <c r="G409" s="324"/>
      <c r="H409" s="420"/>
    </row>
    <row r="410" spans="1:8" s="402" customFormat="1" hidden="1" x14ac:dyDescent="0.25">
      <c r="A410" s="393">
        <v>1</v>
      </c>
      <c r="B410" s="256" t="s">
        <v>113</v>
      </c>
      <c r="C410" s="251"/>
      <c r="D410" s="226">
        <v>68961</v>
      </c>
      <c r="E410" s="450"/>
      <c r="F410" s="450"/>
      <c r="G410" s="226"/>
      <c r="H410" s="401"/>
    </row>
    <row r="411" spans="1:8" s="325" customFormat="1" hidden="1" x14ac:dyDescent="0.25">
      <c r="A411" s="393">
        <v>1</v>
      </c>
      <c r="B411" s="249" t="s">
        <v>147</v>
      </c>
      <c r="C411" s="330"/>
      <c r="D411" s="226"/>
      <c r="E411" s="324"/>
      <c r="F411" s="324"/>
      <c r="G411" s="324"/>
      <c r="H411" s="420"/>
    </row>
    <row r="412" spans="1:8" s="325" customFormat="1" ht="15.75" hidden="1" customHeight="1" x14ac:dyDescent="0.25">
      <c r="A412" s="393">
        <v>1</v>
      </c>
      <c r="B412" s="331" t="s">
        <v>218</v>
      </c>
      <c r="C412" s="332"/>
      <c r="D412" s="326">
        <f>D404+ROUND(D410*3.2,0)</f>
        <v>265625</v>
      </c>
      <c r="E412" s="334"/>
      <c r="F412" s="334"/>
      <c r="G412" s="352"/>
      <c r="H412" s="420"/>
    </row>
    <row r="413" spans="1:8" s="325" customFormat="1" ht="15.75" hidden="1" customHeight="1" x14ac:dyDescent="0.25">
      <c r="A413" s="393">
        <v>1</v>
      </c>
      <c r="B413" s="323" t="s">
        <v>150</v>
      </c>
      <c r="C413" s="251"/>
      <c r="D413" s="226"/>
      <c r="E413" s="334"/>
      <c r="F413" s="334"/>
      <c r="G413" s="352"/>
      <c r="H413" s="420"/>
    </row>
    <row r="414" spans="1:8" s="325" customFormat="1" ht="15.75" hidden="1" customHeight="1" x14ac:dyDescent="0.25">
      <c r="A414" s="393">
        <v>1</v>
      </c>
      <c r="B414" s="246" t="s">
        <v>115</v>
      </c>
      <c r="C414" s="251"/>
      <c r="D414" s="226">
        <f>SUM(D415,D416,D423,D429,D430,D431,D432)</f>
        <v>20313</v>
      </c>
      <c r="E414" s="334"/>
      <c r="F414" s="334"/>
      <c r="G414" s="352"/>
      <c r="H414" s="420"/>
    </row>
    <row r="415" spans="1:8" s="325" customFormat="1" ht="15.75" hidden="1" customHeight="1" x14ac:dyDescent="0.25">
      <c r="A415" s="393">
        <v>1</v>
      </c>
      <c r="B415" s="246" t="s">
        <v>214</v>
      </c>
      <c r="C415" s="251"/>
      <c r="D415" s="226">
        <v>1000</v>
      </c>
      <c r="E415" s="334"/>
      <c r="F415" s="334"/>
      <c r="G415" s="352"/>
      <c r="H415" s="420"/>
    </row>
    <row r="416" spans="1:8" s="325" customFormat="1" ht="15.75" hidden="1" customHeight="1" x14ac:dyDescent="0.25">
      <c r="A416" s="393">
        <v>1</v>
      </c>
      <c r="B416" s="327" t="s">
        <v>219</v>
      </c>
      <c r="C416" s="251"/>
      <c r="D416" s="226">
        <f>D417+D418+D419+D421</f>
        <v>15513</v>
      </c>
      <c r="E416" s="334"/>
      <c r="F416" s="334"/>
      <c r="G416" s="352"/>
      <c r="H416" s="420"/>
    </row>
    <row r="417" spans="1:8" s="325" customFormat="1" ht="19.5" hidden="1" customHeight="1" x14ac:dyDescent="0.25">
      <c r="A417" s="393">
        <v>1</v>
      </c>
      <c r="B417" s="335" t="s">
        <v>220</v>
      </c>
      <c r="C417" s="251"/>
      <c r="D417" s="324">
        <v>11933</v>
      </c>
      <c r="E417" s="334"/>
      <c r="F417" s="334"/>
      <c r="G417" s="352"/>
      <c r="H417" s="420"/>
    </row>
    <row r="418" spans="1:8" s="325" customFormat="1" ht="15.75" hidden="1" customHeight="1" x14ac:dyDescent="0.25">
      <c r="A418" s="393">
        <v>1</v>
      </c>
      <c r="B418" s="335" t="s">
        <v>221</v>
      </c>
      <c r="C418" s="251"/>
      <c r="D418" s="324">
        <v>3580</v>
      </c>
      <c r="E418" s="334"/>
      <c r="F418" s="334"/>
      <c r="G418" s="352"/>
      <c r="H418" s="420"/>
    </row>
    <row r="419" spans="1:8" s="325" customFormat="1" ht="30.75" hidden="1" customHeight="1" x14ac:dyDescent="0.25">
      <c r="A419" s="393">
        <v>1</v>
      </c>
      <c r="B419" s="335" t="s">
        <v>222</v>
      </c>
      <c r="C419" s="251"/>
      <c r="D419" s="324"/>
      <c r="E419" s="334"/>
      <c r="F419" s="334"/>
      <c r="G419" s="352"/>
      <c r="H419" s="420"/>
    </row>
    <row r="420" spans="1:8" s="325" customFormat="1" hidden="1" x14ac:dyDescent="0.25">
      <c r="A420" s="393">
        <v>1</v>
      </c>
      <c r="B420" s="335" t="s">
        <v>223</v>
      </c>
      <c r="C420" s="251"/>
      <c r="D420" s="324"/>
      <c r="E420" s="334"/>
      <c r="F420" s="334"/>
      <c r="G420" s="352"/>
      <c r="H420" s="420"/>
    </row>
    <row r="421" spans="1:8" s="325" customFormat="1" ht="30" hidden="1" x14ac:dyDescent="0.25">
      <c r="A421" s="393">
        <v>1</v>
      </c>
      <c r="B421" s="335" t="s">
        <v>224</v>
      </c>
      <c r="C421" s="251"/>
      <c r="D421" s="324"/>
      <c r="E421" s="334"/>
      <c r="F421" s="334"/>
      <c r="G421" s="352"/>
      <c r="H421" s="420"/>
    </row>
    <row r="422" spans="1:8" s="325" customFormat="1" hidden="1" x14ac:dyDescent="0.25">
      <c r="A422" s="393">
        <v>1</v>
      </c>
      <c r="B422" s="335" t="s">
        <v>223</v>
      </c>
      <c r="C422" s="251"/>
      <c r="D422" s="421"/>
      <c r="E422" s="334"/>
      <c r="F422" s="334"/>
      <c r="G422" s="352"/>
      <c r="H422" s="420"/>
    </row>
    <row r="423" spans="1:8" s="325" customFormat="1" ht="30" hidden="1" customHeight="1" x14ac:dyDescent="0.25">
      <c r="A423" s="393">
        <v>1</v>
      </c>
      <c r="B423" s="327" t="s">
        <v>225</v>
      </c>
      <c r="C423" s="251"/>
      <c r="D423" s="226">
        <f>SUM(D424,D425,D427)</f>
        <v>1800</v>
      </c>
      <c r="E423" s="334"/>
      <c r="F423" s="334"/>
      <c r="G423" s="352"/>
      <c r="H423" s="420"/>
    </row>
    <row r="424" spans="1:8" s="325" customFormat="1" ht="30" hidden="1" x14ac:dyDescent="0.25">
      <c r="A424" s="393">
        <v>1</v>
      </c>
      <c r="B424" s="335" t="s">
        <v>226</v>
      </c>
      <c r="C424" s="251"/>
      <c r="D424" s="226">
        <v>1800</v>
      </c>
      <c r="E424" s="334"/>
      <c r="F424" s="334"/>
      <c r="G424" s="352"/>
      <c r="H424" s="420"/>
    </row>
    <row r="425" spans="1:8" s="325" customFormat="1" ht="45" hidden="1" x14ac:dyDescent="0.25">
      <c r="A425" s="393">
        <v>1</v>
      </c>
      <c r="B425" s="335" t="s">
        <v>227</v>
      </c>
      <c r="C425" s="251"/>
      <c r="D425" s="296"/>
      <c r="E425" s="334"/>
      <c r="F425" s="334"/>
      <c r="G425" s="352"/>
      <c r="H425" s="420"/>
    </row>
    <row r="426" spans="1:8" s="325" customFormat="1" hidden="1" x14ac:dyDescent="0.25">
      <c r="A426" s="393">
        <v>1</v>
      </c>
      <c r="B426" s="335" t="s">
        <v>223</v>
      </c>
      <c r="C426" s="251"/>
      <c r="D426" s="296"/>
      <c r="E426" s="334"/>
      <c r="F426" s="334"/>
      <c r="G426" s="352"/>
      <c r="H426" s="420"/>
    </row>
    <row r="427" spans="1:8" s="325" customFormat="1" ht="45" hidden="1" x14ac:dyDescent="0.25">
      <c r="A427" s="393">
        <v>1</v>
      </c>
      <c r="B427" s="335" t="s">
        <v>228</v>
      </c>
      <c r="C427" s="251"/>
      <c r="D427" s="296"/>
      <c r="E427" s="334"/>
      <c r="F427" s="334"/>
      <c r="G427" s="352"/>
      <c r="H427" s="420"/>
    </row>
    <row r="428" spans="1:8" s="325" customFormat="1" hidden="1" x14ac:dyDescent="0.25">
      <c r="A428" s="393">
        <v>1</v>
      </c>
      <c r="B428" s="335" t="s">
        <v>223</v>
      </c>
      <c r="C428" s="251"/>
      <c r="D428" s="296"/>
      <c r="E428" s="334"/>
      <c r="F428" s="334"/>
      <c r="G428" s="352"/>
      <c r="H428" s="420"/>
    </row>
    <row r="429" spans="1:8" s="325" customFormat="1" ht="31.5" hidden="1" customHeight="1" x14ac:dyDescent="0.25">
      <c r="A429" s="393">
        <v>1</v>
      </c>
      <c r="B429" s="327" t="s">
        <v>229</v>
      </c>
      <c r="C429" s="251"/>
      <c r="D429" s="226">
        <v>500</v>
      </c>
      <c r="E429" s="334"/>
      <c r="F429" s="334"/>
      <c r="G429" s="352"/>
      <c r="H429" s="420"/>
    </row>
    <row r="430" spans="1:8" s="325" customFormat="1" ht="30" hidden="1" x14ac:dyDescent="0.25">
      <c r="A430" s="393">
        <v>1</v>
      </c>
      <c r="B430" s="246" t="s">
        <v>230</v>
      </c>
      <c r="C430" s="251"/>
      <c r="D430" s="226"/>
      <c r="E430" s="334"/>
      <c r="F430" s="334"/>
      <c r="G430" s="352"/>
      <c r="H430" s="420"/>
    </row>
    <row r="431" spans="1:8" s="325" customFormat="1" ht="15.75" hidden="1" customHeight="1" x14ac:dyDescent="0.25">
      <c r="A431" s="393">
        <v>1</v>
      </c>
      <c r="B431" s="327" t="s">
        <v>231</v>
      </c>
      <c r="C431" s="251"/>
      <c r="D431" s="226"/>
      <c r="E431" s="334"/>
      <c r="F431" s="334"/>
      <c r="G431" s="352"/>
      <c r="H431" s="420"/>
    </row>
    <row r="432" spans="1:8" s="325" customFormat="1" ht="15.75" hidden="1" customHeight="1" x14ac:dyDescent="0.25">
      <c r="A432" s="393">
        <v>1</v>
      </c>
      <c r="B432" s="246" t="s">
        <v>232</v>
      </c>
      <c r="C432" s="251"/>
      <c r="D432" s="226">
        <v>1500</v>
      </c>
      <c r="E432" s="334"/>
      <c r="F432" s="334"/>
      <c r="G432" s="352"/>
      <c r="H432" s="420"/>
    </row>
    <row r="433" spans="1:8" s="325" customFormat="1" hidden="1" x14ac:dyDescent="0.25">
      <c r="A433" s="393">
        <v>1</v>
      </c>
      <c r="B433" s="256" t="s">
        <v>113</v>
      </c>
      <c r="C433" s="326"/>
      <c r="D433" s="324"/>
      <c r="E433" s="334"/>
      <c r="F433" s="334"/>
      <c r="G433" s="352"/>
      <c r="H433" s="420"/>
    </row>
    <row r="434" spans="1:8" s="325" customFormat="1" hidden="1" x14ac:dyDescent="0.25">
      <c r="A434" s="393">
        <v>1</v>
      </c>
      <c r="B434" s="249" t="s">
        <v>147</v>
      </c>
      <c r="C434" s="326"/>
      <c r="D434" s="421"/>
      <c r="E434" s="334"/>
      <c r="F434" s="334"/>
      <c r="G434" s="352"/>
      <c r="H434" s="420"/>
    </row>
    <row r="435" spans="1:8" s="402" customFormat="1" ht="30" hidden="1" x14ac:dyDescent="0.25">
      <c r="A435" s="393">
        <v>1</v>
      </c>
      <c r="B435" s="256" t="s">
        <v>114</v>
      </c>
      <c r="C435" s="251"/>
      <c r="D435" s="226">
        <v>19927</v>
      </c>
      <c r="E435" s="450"/>
      <c r="F435" s="450"/>
      <c r="G435" s="226"/>
      <c r="H435" s="401"/>
    </row>
    <row r="436" spans="1:8" s="325" customFormat="1" ht="15.75" hidden="1" customHeight="1" x14ac:dyDescent="0.25">
      <c r="A436" s="393">
        <v>1</v>
      </c>
      <c r="B436" s="256" t="s">
        <v>233</v>
      </c>
      <c r="C436" s="251"/>
      <c r="D436" s="226"/>
      <c r="E436" s="334"/>
      <c r="F436" s="334"/>
      <c r="G436" s="352"/>
      <c r="H436" s="420"/>
    </row>
    <row r="437" spans="1:8" s="325" customFormat="1" hidden="1" x14ac:dyDescent="0.25">
      <c r="A437" s="393">
        <v>1</v>
      </c>
      <c r="B437" s="337" t="s">
        <v>234</v>
      </c>
      <c r="C437" s="251"/>
      <c r="D437" s="226"/>
      <c r="E437" s="334"/>
      <c r="F437" s="334"/>
      <c r="G437" s="352"/>
      <c r="H437" s="420"/>
    </row>
    <row r="438" spans="1:8" s="325" customFormat="1" hidden="1" x14ac:dyDescent="0.25">
      <c r="A438" s="393">
        <v>1</v>
      </c>
      <c r="B438" s="338" t="s">
        <v>149</v>
      </c>
      <c r="C438" s="251"/>
      <c r="D438" s="234">
        <f>D414+ROUND(D433*3.2,0)+D435</f>
        <v>40240</v>
      </c>
      <c r="E438" s="334"/>
      <c r="F438" s="334"/>
      <c r="G438" s="352"/>
      <c r="H438" s="420"/>
    </row>
    <row r="439" spans="1:8" s="325" customFormat="1" hidden="1" x14ac:dyDescent="0.25">
      <c r="A439" s="393">
        <v>1</v>
      </c>
      <c r="B439" s="339" t="s">
        <v>148</v>
      </c>
      <c r="C439" s="251"/>
      <c r="D439" s="234">
        <f>SUM(D412,D438)</f>
        <v>305865</v>
      </c>
      <c r="E439" s="334"/>
      <c r="F439" s="334"/>
      <c r="G439" s="352"/>
      <c r="H439" s="420"/>
    </row>
    <row r="440" spans="1:8" s="325" customFormat="1" hidden="1" x14ac:dyDescent="0.25">
      <c r="A440" s="393">
        <v>1</v>
      </c>
      <c r="B440" s="264" t="s">
        <v>116</v>
      </c>
      <c r="C440" s="251"/>
      <c r="D440" s="234"/>
      <c r="E440" s="423"/>
      <c r="F440" s="423"/>
      <c r="G440" s="234"/>
      <c r="H440" s="420"/>
    </row>
    <row r="441" spans="1:8" s="325" customFormat="1" ht="30" hidden="1" x14ac:dyDescent="0.25">
      <c r="A441" s="393">
        <v>1</v>
      </c>
      <c r="B441" s="451" t="s">
        <v>243</v>
      </c>
      <c r="C441" s="251"/>
      <c r="D441" s="226">
        <v>30250</v>
      </c>
      <c r="E441" s="423"/>
      <c r="F441" s="423"/>
      <c r="G441" s="234"/>
      <c r="H441" s="420"/>
    </row>
    <row r="442" spans="1:8" s="325" customFormat="1" ht="30" hidden="1" x14ac:dyDescent="0.25">
      <c r="A442" s="393">
        <v>1</v>
      </c>
      <c r="B442" s="451" t="s">
        <v>244</v>
      </c>
      <c r="C442" s="251"/>
      <c r="D442" s="226">
        <v>4400</v>
      </c>
      <c r="E442" s="423"/>
      <c r="F442" s="423"/>
      <c r="G442" s="234"/>
      <c r="H442" s="420"/>
    </row>
    <row r="443" spans="1:8" s="325" customFormat="1" hidden="1" x14ac:dyDescent="0.25">
      <c r="A443" s="393">
        <v>1</v>
      </c>
      <c r="B443" s="451" t="s">
        <v>237</v>
      </c>
      <c r="C443" s="251"/>
      <c r="D443" s="226">
        <v>6600</v>
      </c>
      <c r="E443" s="423"/>
      <c r="F443" s="423"/>
      <c r="G443" s="234"/>
      <c r="H443" s="420"/>
    </row>
    <row r="444" spans="1:8" s="325" customFormat="1" hidden="1" x14ac:dyDescent="0.25">
      <c r="A444" s="393">
        <v>1</v>
      </c>
      <c r="B444" s="451" t="s">
        <v>262</v>
      </c>
      <c r="C444" s="251"/>
      <c r="D444" s="226">
        <v>33</v>
      </c>
      <c r="E444" s="423"/>
      <c r="F444" s="423"/>
      <c r="G444" s="234"/>
      <c r="H444" s="420"/>
    </row>
    <row r="445" spans="1:8" s="325" customFormat="1" hidden="1" x14ac:dyDescent="0.25">
      <c r="A445" s="393">
        <v>1</v>
      </c>
      <c r="B445" s="451" t="s">
        <v>17</v>
      </c>
      <c r="C445" s="251"/>
      <c r="D445" s="226">
        <v>2310</v>
      </c>
      <c r="E445" s="423"/>
      <c r="F445" s="423"/>
      <c r="G445" s="234"/>
      <c r="H445" s="420"/>
    </row>
    <row r="446" spans="1:8" s="325" customFormat="1" hidden="1" x14ac:dyDescent="0.25">
      <c r="A446" s="393">
        <v>1</v>
      </c>
      <c r="B446" s="451" t="s">
        <v>55</v>
      </c>
      <c r="C446" s="251"/>
      <c r="D446" s="226">
        <v>1650</v>
      </c>
      <c r="E446" s="423"/>
      <c r="F446" s="423"/>
      <c r="G446" s="234"/>
      <c r="H446" s="420"/>
    </row>
    <row r="447" spans="1:8" s="325" customFormat="1" hidden="1" x14ac:dyDescent="0.25">
      <c r="A447" s="393">
        <v>1</v>
      </c>
      <c r="B447" s="451" t="s">
        <v>19</v>
      </c>
      <c r="C447" s="251"/>
      <c r="D447" s="226">
        <v>1650</v>
      </c>
      <c r="E447" s="423"/>
      <c r="F447" s="423"/>
      <c r="G447" s="234"/>
      <c r="H447" s="420"/>
    </row>
    <row r="448" spans="1:8" s="325" customFormat="1" ht="30" hidden="1" x14ac:dyDescent="0.25">
      <c r="A448" s="393">
        <v>1</v>
      </c>
      <c r="B448" s="451" t="s">
        <v>30</v>
      </c>
      <c r="C448" s="251"/>
      <c r="D448" s="226">
        <v>1430</v>
      </c>
      <c r="E448" s="423"/>
      <c r="F448" s="423"/>
      <c r="G448" s="234"/>
      <c r="H448" s="420"/>
    </row>
    <row r="449" spans="1:8" s="325" customFormat="1" hidden="1" x14ac:dyDescent="0.25">
      <c r="A449" s="393">
        <v>1</v>
      </c>
      <c r="B449" s="451" t="s">
        <v>315</v>
      </c>
      <c r="C449" s="251"/>
      <c r="D449" s="226">
        <v>11000</v>
      </c>
      <c r="E449" s="423"/>
      <c r="F449" s="423"/>
      <c r="G449" s="234"/>
      <c r="H449" s="420"/>
    </row>
    <row r="450" spans="1:8" s="325" customFormat="1" ht="30" hidden="1" x14ac:dyDescent="0.25">
      <c r="A450" s="393">
        <v>1</v>
      </c>
      <c r="B450" s="451" t="s">
        <v>322</v>
      </c>
      <c r="C450" s="251"/>
      <c r="D450" s="226">
        <v>6050</v>
      </c>
      <c r="E450" s="423"/>
      <c r="F450" s="423"/>
      <c r="G450" s="234"/>
      <c r="H450" s="420"/>
    </row>
    <row r="451" spans="1:8" s="325" customFormat="1" hidden="1" x14ac:dyDescent="0.25">
      <c r="A451" s="393">
        <v>1</v>
      </c>
      <c r="B451" s="451" t="s">
        <v>264</v>
      </c>
      <c r="C451" s="251"/>
      <c r="D451" s="226">
        <v>22</v>
      </c>
      <c r="E451" s="423"/>
      <c r="F451" s="423"/>
      <c r="G451" s="234"/>
      <c r="H451" s="420"/>
    </row>
    <row r="452" spans="1:8" s="325" customFormat="1" hidden="1" x14ac:dyDescent="0.25">
      <c r="A452" s="393">
        <v>1</v>
      </c>
      <c r="B452" s="451" t="s">
        <v>18</v>
      </c>
      <c r="C452" s="251"/>
      <c r="D452" s="226">
        <v>192.5</v>
      </c>
      <c r="E452" s="423"/>
      <c r="F452" s="423"/>
      <c r="G452" s="234"/>
      <c r="H452" s="420"/>
    </row>
    <row r="453" spans="1:8" s="325" customFormat="1" hidden="1" x14ac:dyDescent="0.25">
      <c r="A453" s="393">
        <v>1</v>
      </c>
      <c r="B453" s="451" t="s">
        <v>16</v>
      </c>
      <c r="C453" s="251"/>
      <c r="D453" s="226">
        <v>165</v>
      </c>
      <c r="E453" s="423"/>
      <c r="F453" s="423"/>
      <c r="G453" s="234"/>
      <c r="H453" s="420"/>
    </row>
    <row r="454" spans="1:8" s="325" customFormat="1" hidden="1" x14ac:dyDescent="0.25">
      <c r="A454" s="393">
        <v>1</v>
      </c>
      <c r="B454" s="451" t="s">
        <v>29</v>
      </c>
      <c r="C454" s="251"/>
      <c r="D454" s="226">
        <v>132000</v>
      </c>
      <c r="E454" s="423"/>
      <c r="F454" s="423"/>
      <c r="G454" s="234"/>
      <c r="H454" s="420"/>
    </row>
    <row r="455" spans="1:8" s="325" customFormat="1" hidden="1" x14ac:dyDescent="0.25">
      <c r="A455" s="393">
        <v>1</v>
      </c>
      <c r="B455" s="451" t="s">
        <v>302</v>
      </c>
      <c r="C455" s="251"/>
      <c r="D455" s="226">
        <v>363</v>
      </c>
      <c r="E455" s="423"/>
      <c r="F455" s="423"/>
      <c r="G455" s="234"/>
      <c r="H455" s="420"/>
    </row>
    <row r="456" spans="1:8" s="325" customFormat="1" hidden="1" x14ac:dyDescent="0.25">
      <c r="A456" s="393">
        <v>1</v>
      </c>
      <c r="B456" s="451" t="s">
        <v>238</v>
      </c>
      <c r="C456" s="251"/>
      <c r="D456" s="226">
        <v>880</v>
      </c>
      <c r="E456" s="423"/>
      <c r="F456" s="423"/>
      <c r="G456" s="234"/>
      <c r="H456" s="420"/>
    </row>
    <row r="457" spans="1:8" s="402" customFormat="1" hidden="1" x14ac:dyDescent="0.25">
      <c r="A457" s="393">
        <v>1</v>
      </c>
      <c r="B457" s="268" t="s">
        <v>7</v>
      </c>
      <c r="C457" s="251"/>
      <c r="D457" s="226"/>
      <c r="E457" s="226"/>
      <c r="F457" s="226"/>
      <c r="G457" s="226"/>
      <c r="H457" s="401"/>
    </row>
    <row r="458" spans="1:8" s="402" customFormat="1" hidden="1" x14ac:dyDescent="0.25">
      <c r="A458" s="393">
        <v>1</v>
      </c>
      <c r="B458" s="270" t="s">
        <v>74</v>
      </c>
      <c r="C458" s="251"/>
      <c r="D458" s="226"/>
      <c r="E458" s="226"/>
      <c r="F458" s="226"/>
      <c r="G458" s="226"/>
      <c r="H458" s="401"/>
    </row>
    <row r="459" spans="1:8" s="402" customFormat="1" hidden="1" x14ac:dyDescent="0.25">
      <c r="A459" s="393">
        <v>1</v>
      </c>
      <c r="B459" s="271" t="s">
        <v>327</v>
      </c>
      <c r="C459" s="225">
        <v>240</v>
      </c>
      <c r="D459" s="226">
        <v>500</v>
      </c>
      <c r="E459" s="403">
        <v>8</v>
      </c>
      <c r="F459" s="226">
        <f t="shared" ref="F459:F467" si="30">ROUND(G459/C459,0)</f>
        <v>17</v>
      </c>
      <c r="G459" s="226">
        <f t="shared" ref="G459:G467" si="31">ROUND(D459*E459,0)</f>
        <v>4000</v>
      </c>
      <c r="H459" s="401"/>
    </row>
    <row r="460" spans="1:8" s="402" customFormat="1" hidden="1" x14ac:dyDescent="0.25">
      <c r="A460" s="393">
        <v>1</v>
      </c>
      <c r="B460" s="271" t="s">
        <v>57</v>
      </c>
      <c r="C460" s="225">
        <v>240</v>
      </c>
      <c r="D460" s="226">
        <v>70</v>
      </c>
      <c r="E460" s="403">
        <v>8</v>
      </c>
      <c r="F460" s="226">
        <f t="shared" si="30"/>
        <v>2</v>
      </c>
      <c r="G460" s="226">
        <f t="shared" si="31"/>
        <v>560</v>
      </c>
      <c r="H460" s="401"/>
    </row>
    <row r="461" spans="1:8" s="402" customFormat="1" hidden="1" x14ac:dyDescent="0.25">
      <c r="A461" s="393">
        <v>1</v>
      </c>
      <c r="B461" s="271" t="s">
        <v>328</v>
      </c>
      <c r="C461" s="225">
        <v>240</v>
      </c>
      <c r="D461" s="226">
        <v>15</v>
      </c>
      <c r="E461" s="403">
        <v>8</v>
      </c>
      <c r="F461" s="226">
        <f t="shared" si="30"/>
        <v>1</v>
      </c>
      <c r="G461" s="226">
        <f t="shared" si="31"/>
        <v>120</v>
      </c>
      <c r="H461" s="401"/>
    </row>
    <row r="462" spans="1:8" s="402" customFormat="1" hidden="1" x14ac:dyDescent="0.25">
      <c r="A462" s="393">
        <v>1</v>
      </c>
      <c r="B462" s="271" t="s">
        <v>21</v>
      </c>
      <c r="C462" s="225">
        <v>240</v>
      </c>
      <c r="D462" s="226">
        <v>47</v>
      </c>
      <c r="E462" s="403">
        <v>8</v>
      </c>
      <c r="F462" s="226">
        <f t="shared" si="30"/>
        <v>2</v>
      </c>
      <c r="G462" s="226">
        <f t="shared" si="31"/>
        <v>376</v>
      </c>
      <c r="H462" s="401"/>
    </row>
    <row r="463" spans="1:8" s="402" customFormat="1" hidden="1" x14ac:dyDescent="0.25">
      <c r="A463" s="393">
        <v>1</v>
      </c>
      <c r="B463" s="271" t="s">
        <v>329</v>
      </c>
      <c r="C463" s="225">
        <v>240</v>
      </c>
      <c r="D463" s="226">
        <v>40</v>
      </c>
      <c r="E463" s="403">
        <v>3</v>
      </c>
      <c r="F463" s="226">
        <f t="shared" si="30"/>
        <v>1</v>
      </c>
      <c r="G463" s="226">
        <f t="shared" si="31"/>
        <v>120</v>
      </c>
      <c r="H463" s="401"/>
    </row>
    <row r="464" spans="1:8" s="402" customFormat="1" hidden="1" x14ac:dyDescent="0.25">
      <c r="A464" s="393">
        <v>1</v>
      </c>
      <c r="B464" s="271" t="s">
        <v>334</v>
      </c>
      <c r="C464" s="225">
        <v>240</v>
      </c>
      <c r="D464" s="226">
        <v>80</v>
      </c>
      <c r="E464" s="403">
        <v>8</v>
      </c>
      <c r="F464" s="226">
        <f t="shared" si="30"/>
        <v>3</v>
      </c>
      <c r="G464" s="226">
        <f t="shared" si="31"/>
        <v>640</v>
      </c>
      <c r="H464" s="401"/>
    </row>
    <row r="465" spans="1:8" s="402" customFormat="1" hidden="1" x14ac:dyDescent="0.25">
      <c r="A465" s="393">
        <v>1</v>
      </c>
      <c r="B465" s="271" t="s">
        <v>330</v>
      </c>
      <c r="C465" s="225">
        <v>240</v>
      </c>
      <c r="D465" s="226">
        <v>60</v>
      </c>
      <c r="E465" s="403">
        <v>3</v>
      </c>
      <c r="F465" s="226">
        <f t="shared" si="30"/>
        <v>1</v>
      </c>
      <c r="G465" s="226">
        <f t="shared" si="31"/>
        <v>180</v>
      </c>
      <c r="H465" s="401"/>
    </row>
    <row r="466" spans="1:8" s="402" customFormat="1" hidden="1" x14ac:dyDescent="0.25">
      <c r="A466" s="393">
        <v>1</v>
      </c>
      <c r="B466" s="271" t="s">
        <v>331</v>
      </c>
      <c r="C466" s="225">
        <v>240</v>
      </c>
      <c r="D466" s="226">
        <v>1150</v>
      </c>
      <c r="E466" s="403">
        <v>3</v>
      </c>
      <c r="F466" s="226">
        <f t="shared" si="30"/>
        <v>14</v>
      </c>
      <c r="G466" s="226">
        <f t="shared" si="31"/>
        <v>3450</v>
      </c>
      <c r="H466" s="401"/>
    </row>
    <row r="467" spans="1:8" s="402" customFormat="1" hidden="1" x14ac:dyDescent="0.25">
      <c r="A467" s="393">
        <v>1</v>
      </c>
      <c r="B467" s="271" t="s">
        <v>47</v>
      </c>
      <c r="C467" s="225">
        <v>240</v>
      </c>
      <c r="D467" s="226">
        <v>300</v>
      </c>
      <c r="E467" s="403">
        <v>8</v>
      </c>
      <c r="F467" s="226">
        <f t="shared" si="30"/>
        <v>10</v>
      </c>
      <c r="G467" s="226">
        <f t="shared" si="31"/>
        <v>2400</v>
      </c>
      <c r="H467" s="401"/>
    </row>
    <row r="468" spans="1:8" s="402" customFormat="1" ht="18" hidden="1" customHeight="1" x14ac:dyDescent="0.25">
      <c r="A468" s="393">
        <v>1</v>
      </c>
      <c r="B468" s="239" t="s">
        <v>138</v>
      </c>
      <c r="C468" s="225"/>
      <c r="D468" s="452">
        <f>SUM(D459:D467)</f>
        <v>2262</v>
      </c>
      <c r="E468" s="233">
        <f t="shared" ref="E468:E469" si="32">G468/D468</f>
        <v>5.2369584438549959</v>
      </c>
      <c r="F468" s="452">
        <f>SUM(F459:F467)</f>
        <v>51</v>
      </c>
      <c r="G468" s="452">
        <f>SUM(G459:G467)</f>
        <v>11846</v>
      </c>
      <c r="H468" s="401"/>
    </row>
    <row r="469" spans="1:8" s="402" customFormat="1" ht="18" hidden="1" customHeight="1" x14ac:dyDescent="0.25">
      <c r="A469" s="393">
        <v>1</v>
      </c>
      <c r="B469" s="448" t="s">
        <v>110</v>
      </c>
      <c r="C469" s="225"/>
      <c r="D469" s="434">
        <f>D468</f>
        <v>2262</v>
      </c>
      <c r="E469" s="233">
        <f t="shared" si="32"/>
        <v>5.2369584438549959</v>
      </c>
      <c r="F469" s="434">
        <f t="shared" ref="F469:G469" si="33">F468</f>
        <v>51</v>
      </c>
      <c r="G469" s="434">
        <f t="shared" si="33"/>
        <v>11846</v>
      </c>
      <c r="H469" s="401"/>
    </row>
    <row r="470" spans="1:8" s="402" customFormat="1" ht="15.75" hidden="1" thickBot="1" x14ac:dyDescent="0.3">
      <c r="A470" s="393">
        <v>1</v>
      </c>
      <c r="B470" s="453" t="s">
        <v>10</v>
      </c>
      <c r="C470" s="415"/>
      <c r="D470" s="415"/>
      <c r="E470" s="415"/>
      <c r="F470" s="415"/>
      <c r="G470" s="415"/>
      <c r="H470" s="401"/>
    </row>
    <row r="471" spans="1:8" s="402" customFormat="1" hidden="1" x14ac:dyDescent="0.25">
      <c r="A471" s="393">
        <v>1</v>
      </c>
      <c r="B471" s="437"/>
      <c r="C471" s="447"/>
      <c r="D471" s="418"/>
      <c r="E471" s="418"/>
      <c r="F471" s="418"/>
      <c r="G471" s="418"/>
      <c r="H471" s="401"/>
    </row>
    <row r="472" spans="1:8" s="402" customFormat="1" hidden="1" x14ac:dyDescent="0.25">
      <c r="A472" s="393">
        <v>1</v>
      </c>
      <c r="B472" s="439" t="s">
        <v>124</v>
      </c>
      <c r="C472" s="395"/>
      <c r="D472" s="226"/>
      <c r="E472" s="226"/>
      <c r="F472" s="226"/>
      <c r="G472" s="226"/>
      <c r="H472" s="401"/>
    </row>
    <row r="473" spans="1:8" s="325" customFormat="1" ht="18.75" hidden="1" customHeight="1" x14ac:dyDescent="0.25">
      <c r="A473" s="393">
        <v>1</v>
      </c>
      <c r="B473" s="323" t="s">
        <v>213</v>
      </c>
      <c r="C473" s="323"/>
      <c r="D473" s="419"/>
      <c r="E473" s="324"/>
      <c r="F473" s="324"/>
      <c r="G473" s="324"/>
      <c r="H473" s="420"/>
    </row>
    <row r="474" spans="1:8" s="325" customFormat="1" hidden="1" x14ac:dyDescent="0.25">
      <c r="A474" s="393">
        <v>1</v>
      </c>
      <c r="B474" s="246" t="s">
        <v>115</v>
      </c>
      <c r="C474" s="326"/>
      <c r="D474" s="324">
        <f>SUM(D475,D476,D477,D478)</f>
        <v>16774</v>
      </c>
      <c r="E474" s="324"/>
      <c r="F474" s="324"/>
      <c r="G474" s="324"/>
      <c r="H474" s="420"/>
    </row>
    <row r="475" spans="1:8" s="325" customFormat="1" hidden="1" x14ac:dyDescent="0.25">
      <c r="A475" s="393">
        <v>1</v>
      </c>
      <c r="B475" s="327" t="s">
        <v>214</v>
      </c>
      <c r="C475" s="326"/>
      <c r="D475" s="324"/>
      <c r="E475" s="324"/>
      <c r="F475" s="324"/>
      <c r="G475" s="324"/>
      <c r="H475" s="420"/>
    </row>
    <row r="476" spans="1:8" s="325" customFormat="1" ht="17.25" hidden="1" customHeight="1" x14ac:dyDescent="0.25">
      <c r="A476" s="393">
        <v>1</v>
      </c>
      <c r="B476" s="327" t="s">
        <v>215</v>
      </c>
      <c r="C476" s="326"/>
      <c r="D476" s="226">
        <v>7000</v>
      </c>
      <c r="E476" s="324"/>
      <c r="F476" s="324"/>
      <c r="G476" s="324"/>
      <c r="H476" s="420"/>
    </row>
    <row r="477" spans="1:8" s="325" customFormat="1" ht="30" hidden="1" x14ac:dyDescent="0.25">
      <c r="A477" s="393">
        <v>1</v>
      </c>
      <c r="B477" s="327" t="s">
        <v>216</v>
      </c>
      <c r="C477" s="326"/>
      <c r="D477" s="226">
        <v>500</v>
      </c>
      <c r="E477" s="324"/>
      <c r="F477" s="324"/>
      <c r="G477" s="324"/>
      <c r="H477" s="420"/>
    </row>
    <row r="478" spans="1:8" s="325" customFormat="1" hidden="1" x14ac:dyDescent="0.25">
      <c r="A478" s="393">
        <v>1</v>
      </c>
      <c r="B478" s="246" t="s">
        <v>217</v>
      </c>
      <c r="C478" s="326"/>
      <c r="D478" s="226">
        <v>9274</v>
      </c>
      <c r="E478" s="324"/>
      <c r="F478" s="324"/>
      <c r="G478" s="324"/>
      <c r="H478" s="420"/>
    </row>
    <row r="479" spans="1:8" s="325" customFormat="1" ht="45" hidden="1" x14ac:dyDescent="0.25">
      <c r="A479" s="393">
        <v>1</v>
      </c>
      <c r="B479" s="246" t="s">
        <v>336</v>
      </c>
      <c r="C479" s="326"/>
      <c r="D479" s="238">
        <v>1814</v>
      </c>
      <c r="E479" s="324"/>
      <c r="F479" s="324"/>
      <c r="G479" s="324"/>
      <c r="H479" s="420"/>
    </row>
    <row r="480" spans="1:8" s="402" customFormat="1" hidden="1" x14ac:dyDescent="0.25">
      <c r="A480" s="393">
        <v>1</v>
      </c>
      <c r="B480" s="256" t="s">
        <v>113</v>
      </c>
      <c r="C480" s="251"/>
      <c r="D480" s="226">
        <v>60618</v>
      </c>
      <c r="E480" s="226"/>
      <c r="F480" s="226"/>
      <c r="G480" s="226"/>
      <c r="H480" s="401"/>
    </row>
    <row r="481" spans="1:8" s="325" customFormat="1" hidden="1" x14ac:dyDescent="0.25">
      <c r="A481" s="393">
        <v>1</v>
      </c>
      <c r="B481" s="249" t="s">
        <v>147</v>
      </c>
      <c r="C481" s="330"/>
      <c r="D481" s="226"/>
      <c r="E481" s="324"/>
      <c r="F481" s="324"/>
      <c r="G481" s="324"/>
      <c r="H481" s="420"/>
    </row>
    <row r="482" spans="1:8" s="325" customFormat="1" ht="15.75" hidden="1" customHeight="1" x14ac:dyDescent="0.25">
      <c r="A482" s="393">
        <v>1</v>
      </c>
      <c r="B482" s="331" t="s">
        <v>218</v>
      </c>
      <c r="C482" s="332"/>
      <c r="D482" s="326">
        <f>D474+ROUND(D480*3.2,0)</f>
        <v>210752</v>
      </c>
      <c r="E482" s="334"/>
      <c r="F482" s="334"/>
      <c r="G482" s="352"/>
      <c r="H482" s="420"/>
    </row>
    <row r="483" spans="1:8" s="325" customFormat="1" ht="15.75" hidden="1" customHeight="1" x14ac:dyDescent="0.25">
      <c r="A483" s="393">
        <v>1</v>
      </c>
      <c r="B483" s="323" t="s">
        <v>150</v>
      </c>
      <c r="C483" s="251"/>
      <c r="D483" s="226"/>
      <c r="E483" s="334"/>
      <c r="F483" s="334"/>
      <c r="G483" s="352"/>
      <c r="H483" s="420"/>
    </row>
    <row r="484" spans="1:8" s="325" customFormat="1" ht="15.75" hidden="1" customHeight="1" x14ac:dyDescent="0.25">
      <c r="A484" s="393">
        <v>1</v>
      </c>
      <c r="B484" s="246" t="s">
        <v>115</v>
      </c>
      <c r="C484" s="251"/>
      <c r="D484" s="226">
        <f>SUM(D485,D486,D493,D499,D500,D501,D502)</f>
        <v>28377</v>
      </c>
      <c r="E484" s="334"/>
      <c r="F484" s="334"/>
      <c r="G484" s="352"/>
      <c r="H484" s="420"/>
    </row>
    <row r="485" spans="1:8" s="325" customFormat="1" ht="15.75" hidden="1" customHeight="1" x14ac:dyDescent="0.25">
      <c r="A485" s="393">
        <v>1</v>
      </c>
      <c r="B485" s="246" t="s">
        <v>214</v>
      </c>
      <c r="C485" s="251"/>
      <c r="D485" s="226"/>
      <c r="E485" s="334"/>
      <c r="F485" s="334"/>
      <c r="G485" s="352"/>
      <c r="H485" s="420"/>
    </row>
    <row r="486" spans="1:8" s="325" customFormat="1" ht="15.75" hidden="1" customHeight="1" x14ac:dyDescent="0.25">
      <c r="A486" s="393">
        <v>1</v>
      </c>
      <c r="B486" s="327" t="s">
        <v>219</v>
      </c>
      <c r="C486" s="251"/>
      <c r="D486" s="226">
        <f>D487+D488+D489+D491</f>
        <v>8601</v>
      </c>
      <c r="E486" s="334"/>
      <c r="F486" s="334"/>
      <c r="G486" s="352"/>
      <c r="H486" s="420"/>
    </row>
    <row r="487" spans="1:8" s="325" customFormat="1" ht="19.5" hidden="1" customHeight="1" x14ac:dyDescent="0.25">
      <c r="A487" s="393">
        <v>1</v>
      </c>
      <c r="B487" s="335" t="s">
        <v>220</v>
      </c>
      <c r="C487" s="251"/>
      <c r="D487" s="324">
        <v>5594</v>
      </c>
      <c r="E487" s="334"/>
      <c r="F487" s="334"/>
      <c r="G487" s="352"/>
      <c r="H487" s="420"/>
    </row>
    <row r="488" spans="1:8" s="325" customFormat="1" ht="15.75" hidden="1" customHeight="1" x14ac:dyDescent="0.25">
      <c r="A488" s="393">
        <v>1</v>
      </c>
      <c r="B488" s="335" t="s">
        <v>221</v>
      </c>
      <c r="C488" s="251"/>
      <c r="D488" s="324">
        <v>1678</v>
      </c>
      <c r="E488" s="334"/>
      <c r="F488" s="334"/>
      <c r="G488" s="352"/>
      <c r="H488" s="420"/>
    </row>
    <row r="489" spans="1:8" s="325" customFormat="1" ht="30.75" hidden="1" customHeight="1" x14ac:dyDescent="0.25">
      <c r="A489" s="393">
        <v>1</v>
      </c>
      <c r="B489" s="335" t="s">
        <v>222</v>
      </c>
      <c r="C489" s="251"/>
      <c r="D489" s="324">
        <v>990</v>
      </c>
      <c r="E489" s="334"/>
      <c r="F489" s="334"/>
      <c r="G489" s="352"/>
      <c r="H489" s="420"/>
    </row>
    <row r="490" spans="1:8" s="325" customFormat="1" hidden="1" x14ac:dyDescent="0.25">
      <c r="A490" s="393">
        <v>1</v>
      </c>
      <c r="B490" s="335" t="s">
        <v>223</v>
      </c>
      <c r="C490" s="251"/>
      <c r="D490" s="324">
        <v>115</v>
      </c>
      <c r="E490" s="334"/>
      <c r="F490" s="334"/>
      <c r="G490" s="352"/>
      <c r="H490" s="420"/>
    </row>
    <row r="491" spans="1:8" s="325" customFormat="1" ht="30" hidden="1" x14ac:dyDescent="0.25">
      <c r="A491" s="393">
        <v>1</v>
      </c>
      <c r="B491" s="335" t="s">
        <v>224</v>
      </c>
      <c r="C491" s="251"/>
      <c r="D491" s="324">
        <v>339</v>
      </c>
      <c r="E491" s="334"/>
      <c r="F491" s="334"/>
      <c r="G491" s="352"/>
      <c r="H491" s="420"/>
    </row>
    <row r="492" spans="1:8" s="325" customFormat="1" hidden="1" x14ac:dyDescent="0.25">
      <c r="A492" s="393">
        <v>1</v>
      </c>
      <c r="B492" s="335" t="s">
        <v>223</v>
      </c>
      <c r="C492" s="251"/>
      <c r="D492" s="421">
        <v>44</v>
      </c>
      <c r="E492" s="334"/>
      <c r="F492" s="334"/>
      <c r="G492" s="352"/>
      <c r="H492" s="420"/>
    </row>
    <row r="493" spans="1:8" s="325" customFormat="1" ht="30" hidden="1" customHeight="1" x14ac:dyDescent="0.25">
      <c r="A493" s="393">
        <v>1</v>
      </c>
      <c r="B493" s="327" t="s">
        <v>225</v>
      </c>
      <c r="C493" s="251"/>
      <c r="D493" s="226">
        <f>SUM(D494,D495,D497)</f>
        <v>19776</v>
      </c>
      <c r="E493" s="334"/>
      <c r="F493" s="334"/>
      <c r="G493" s="352"/>
      <c r="H493" s="420"/>
    </row>
    <row r="494" spans="1:8" s="325" customFormat="1" ht="30" hidden="1" x14ac:dyDescent="0.25">
      <c r="A494" s="393">
        <v>1</v>
      </c>
      <c r="B494" s="335" t="s">
        <v>226</v>
      </c>
      <c r="C494" s="251"/>
      <c r="D494" s="226">
        <v>700</v>
      </c>
      <c r="E494" s="334"/>
      <c r="F494" s="334"/>
      <c r="G494" s="352"/>
      <c r="H494" s="420"/>
    </row>
    <row r="495" spans="1:8" s="325" customFormat="1" ht="45" hidden="1" x14ac:dyDescent="0.25">
      <c r="A495" s="393">
        <v>1</v>
      </c>
      <c r="B495" s="335" t="s">
        <v>227</v>
      </c>
      <c r="C495" s="251"/>
      <c r="D495" s="296">
        <v>15835</v>
      </c>
      <c r="E495" s="334"/>
      <c r="F495" s="334"/>
      <c r="G495" s="352"/>
      <c r="H495" s="420"/>
    </row>
    <row r="496" spans="1:8" s="325" customFormat="1" hidden="1" x14ac:dyDescent="0.25">
      <c r="A496" s="393">
        <v>1</v>
      </c>
      <c r="B496" s="335" t="s">
        <v>223</v>
      </c>
      <c r="C496" s="251"/>
      <c r="D496" s="296">
        <v>4109</v>
      </c>
      <c r="E496" s="334"/>
      <c r="F496" s="334"/>
      <c r="G496" s="352"/>
      <c r="H496" s="420"/>
    </row>
    <row r="497" spans="1:8" s="325" customFormat="1" ht="45" hidden="1" x14ac:dyDescent="0.25">
      <c r="A497" s="393">
        <v>1</v>
      </c>
      <c r="B497" s="335" t="s">
        <v>228</v>
      </c>
      <c r="C497" s="251"/>
      <c r="D497" s="296">
        <v>3241</v>
      </c>
      <c r="E497" s="334"/>
      <c r="F497" s="334"/>
      <c r="G497" s="352"/>
      <c r="H497" s="420"/>
    </row>
    <row r="498" spans="1:8" s="325" customFormat="1" hidden="1" x14ac:dyDescent="0.25">
      <c r="A498" s="393">
        <v>1</v>
      </c>
      <c r="B498" s="335" t="s">
        <v>223</v>
      </c>
      <c r="C498" s="251"/>
      <c r="D498" s="296">
        <v>2220</v>
      </c>
      <c r="E498" s="334"/>
      <c r="F498" s="334"/>
      <c r="G498" s="352"/>
      <c r="H498" s="420"/>
    </row>
    <row r="499" spans="1:8" s="325" customFormat="1" ht="31.5" hidden="1" customHeight="1" x14ac:dyDescent="0.25">
      <c r="A499" s="393">
        <v>1</v>
      </c>
      <c r="B499" s="327" t="s">
        <v>229</v>
      </c>
      <c r="C499" s="251"/>
      <c r="D499" s="226"/>
      <c r="E499" s="334"/>
      <c r="F499" s="334"/>
      <c r="G499" s="352"/>
      <c r="H499" s="420"/>
    </row>
    <row r="500" spans="1:8" s="325" customFormat="1" ht="30" hidden="1" x14ac:dyDescent="0.25">
      <c r="A500" s="393">
        <v>1</v>
      </c>
      <c r="B500" s="246" t="s">
        <v>230</v>
      </c>
      <c r="C500" s="251"/>
      <c r="D500" s="226"/>
      <c r="E500" s="334"/>
      <c r="F500" s="334"/>
      <c r="G500" s="352"/>
      <c r="H500" s="420"/>
    </row>
    <row r="501" spans="1:8" s="325" customFormat="1" ht="15.75" hidden="1" customHeight="1" x14ac:dyDescent="0.25">
      <c r="A501" s="393">
        <v>1</v>
      </c>
      <c r="B501" s="327" t="s">
        <v>231</v>
      </c>
      <c r="C501" s="251"/>
      <c r="D501" s="226"/>
      <c r="E501" s="334"/>
      <c r="F501" s="334"/>
      <c r="G501" s="352"/>
      <c r="H501" s="420"/>
    </row>
    <row r="502" spans="1:8" s="325" customFormat="1" ht="15.75" hidden="1" customHeight="1" x14ac:dyDescent="0.25">
      <c r="A502" s="393">
        <v>1</v>
      </c>
      <c r="B502" s="246" t="s">
        <v>232</v>
      </c>
      <c r="C502" s="251"/>
      <c r="D502" s="226"/>
      <c r="E502" s="334"/>
      <c r="F502" s="334"/>
      <c r="G502" s="352"/>
      <c r="H502" s="420"/>
    </row>
    <row r="503" spans="1:8" s="325" customFormat="1" hidden="1" x14ac:dyDescent="0.25">
      <c r="A503" s="393">
        <v>1</v>
      </c>
      <c r="B503" s="256" t="s">
        <v>113</v>
      </c>
      <c r="C503" s="326"/>
      <c r="D503" s="324"/>
      <c r="E503" s="334"/>
      <c r="F503" s="334"/>
      <c r="G503" s="352"/>
      <c r="H503" s="420"/>
    </row>
    <row r="504" spans="1:8" s="325" customFormat="1" hidden="1" x14ac:dyDescent="0.25">
      <c r="A504" s="393">
        <v>1</v>
      </c>
      <c r="B504" s="249" t="s">
        <v>147</v>
      </c>
      <c r="C504" s="326"/>
      <c r="D504" s="421"/>
      <c r="E504" s="334"/>
      <c r="F504" s="334"/>
      <c r="G504" s="352"/>
      <c r="H504" s="420"/>
    </row>
    <row r="505" spans="1:8" s="402" customFormat="1" ht="30" hidden="1" x14ac:dyDescent="0.25">
      <c r="A505" s="393">
        <v>1</v>
      </c>
      <c r="B505" s="256" t="s">
        <v>114</v>
      </c>
      <c r="C505" s="251"/>
      <c r="D505" s="226">
        <v>17404</v>
      </c>
      <c r="E505" s="226"/>
      <c r="F505" s="226"/>
      <c r="G505" s="226"/>
      <c r="H505" s="401"/>
    </row>
    <row r="506" spans="1:8" s="325" customFormat="1" ht="15.75" hidden="1" customHeight="1" x14ac:dyDescent="0.25">
      <c r="A506" s="393">
        <v>1</v>
      </c>
      <c r="B506" s="256" t="s">
        <v>233</v>
      </c>
      <c r="C506" s="251"/>
      <c r="D506" s="226"/>
      <c r="E506" s="334"/>
      <c r="F506" s="334"/>
      <c r="G506" s="352"/>
      <c r="H506" s="420"/>
    </row>
    <row r="507" spans="1:8" s="325" customFormat="1" hidden="1" x14ac:dyDescent="0.25">
      <c r="A507" s="393">
        <v>1</v>
      </c>
      <c r="B507" s="337" t="s">
        <v>234</v>
      </c>
      <c r="C507" s="251"/>
      <c r="D507" s="226"/>
      <c r="E507" s="334"/>
      <c r="F507" s="334"/>
      <c r="G507" s="352"/>
      <c r="H507" s="420"/>
    </row>
    <row r="508" spans="1:8" s="325" customFormat="1" hidden="1" x14ac:dyDescent="0.25">
      <c r="A508" s="393">
        <v>1</v>
      </c>
      <c r="B508" s="338" t="s">
        <v>149</v>
      </c>
      <c r="C508" s="251"/>
      <c r="D508" s="234">
        <f>D484+ROUND(D503*3.2,0)+D505</f>
        <v>45781</v>
      </c>
      <c r="E508" s="334"/>
      <c r="F508" s="334"/>
      <c r="G508" s="352"/>
      <c r="H508" s="420"/>
    </row>
    <row r="509" spans="1:8" s="325" customFormat="1" hidden="1" x14ac:dyDescent="0.25">
      <c r="A509" s="393">
        <v>1</v>
      </c>
      <c r="B509" s="339" t="s">
        <v>148</v>
      </c>
      <c r="C509" s="251"/>
      <c r="D509" s="234">
        <f>SUM(D482,D508)</f>
        <v>256533</v>
      </c>
      <c r="E509" s="334"/>
      <c r="F509" s="334"/>
      <c r="G509" s="352"/>
      <c r="H509" s="420"/>
    </row>
    <row r="510" spans="1:8" s="402" customFormat="1" hidden="1" x14ac:dyDescent="0.25">
      <c r="A510" s="393">
        <v>1</v>
      </c>
      <c r="B510" s="268" t="s">
        <v>7</v>
      </c>
      <c r="C510" s="454"/>
      <c r="D510" s="454"/>
      <c r="E510" s="226"/>
      <c r="F510" s="226"/>
      <c r="G510" s="226"/>
      <c r="H510" s="401"/>
    </row>
    <row r="511" spans="1:8" s="402" customFormat="1" hidden="1" x14ac:dyDescent="0.25">
      <c r="A511" s="393">
        <v>1</v>
      </c>
      <c r="B511" s="270" t="s">
        <v>74</v>
      </c>
      <c r="C511" s="251"/>
      <c r="D511" s="454"/>
      <c r="E511" s="226"/>
      <c r="F511" s="226"/>
      <c r="G511" s="226"/>
      <c r="H511" s="401"/>
    </row>
    <row r="512" spans="1:8" s="402" customFormat="1" hidden="1" x14ac:dyDescent="0.25">
      <c r="A512" s="393">
        <v>1</v>
      </c>
      <c r="B512" s="271" t="s">
        <v>37</v>
      </c>
      <c r="C512" s="225">
        <v>240</v>
      </c>
      <c r="D512" s="226">
        <v>1560</v>
      </c>
      <c r="E512" s="382">
        <v>8</v>
      </c>
      <c r="F512" s="226">
        <f>ROUND(G512/C512,0)</f>
        <v>52</v>
      </c>
      <c r="G512" s="226">
        <f>ROUND(D512*E512,0)</f>
        <v>12480</v>
      </c>
      <c r="H512" s="401"/>
    </row>
    <row r="513" spans="1:8" s="402" customFormat="1" hidden="1" x14ac:dyDescent="0.25">
      <c r="A513" s="393">
        <v>1</v>
      </c>
      <c r="B513" s="271" t="s">
        <v>26</v>
      </c>
      <c r="C513" s="225">
        <v>240</v>
      </c>
      <c r="D513" s="226">
        <v>240</v>
      </c>
      <c r="E513" s="382">
        <v>8</v>
      </c>
      <c r="F513" s="226">
        <f>ROUND(G513/C513,0)</f>
        <v>8</v>
      </c>
      <c r="G513" s="226">
        <f>ROUND(D513*E513,0)</f>
        <v>1920</v>
      </c>
      <c r="H513" s="401"/>
    </row>
    <row r="514" spans="1:8" s="402" customFormat="1" ht="18.75" hidden="1" customHeight="1" x14ac:dyDescent="0.25">
      <c r="A514" s="393">
        <v>1</v>
      </c>
      <c r="B514" s="239" t="s">
        <v>138</v>
      </c>
      <c r="C514" s="251"/>
      <c r="D514" s="373">
        <f>D512+D513</f>
        <v>1800</v>
      </c>
      <c r="E514" s="428">
        <f>E512</f>
        <v>8</v>
      </c>
      <c r="F514" s="373">
        <f t="shared" ref="F514:G514" si="34">F512+F513</f>
        <v>60</v>
      </c>
      <c r="G514" s="373">
        <f t="shared" si="34"/>
        <v>14400</v>
      </c>
      <c r="H514" s="401"/>
    </row>
    <row r="515" spans="1:8" s="402" customFormat="1" ht="18.75" hidden="1" customHeight="1" x14ac:dyDescent="0.25">
      <c r="A515" s="393">
        <v>1</v>
      </c>
      <c r="B515" s="448" t="s">
        <v>110</v>
      </c>
      <c r="C515" s="433"/>
      <c r="D515" s="434">
        <f t="shared" ref="D515" si="35">D514</f>
        <v>1800</v>
      </c>
      <c r="E515" s="455">
        <f t="shared" ref="E515:G515" si="36">E514</f>
        <v>8</v>
      </c>
      <c r="F515" s="434">
        <f t="shared" si="36"/>
        <v>60</v>
      </c>
      <c r="G515" s="434">
        <f t="shared" si="36"/>
        <v>14400</v>
      </c>
      <c r="H515" s="401"/>
    </row>
    <row r="516" spans="1:8" s="402" customFormat="1" ht="15.75" hidden="1" thickBot="1" x14ac:dyDescent="0.3">
      <c r="A516" s="393">
        <v>1</v>
      </c>
      <c r="B516" s="449" t="s">
        <v>10</v>
      </c>
      <c r="C516" s="436"/>
      <c r="D516" s="436"/>
      <c r="E516" s="436"/>
      <c r="F516" s="436"/>
      <c r="G516" s="436"/>
      <c r="H516" s="401"/>
    </row>
    <row r="517" spans="1:8" s="402" customFormat="1" ht="18.75" hidden="1" customHeight="1" x14ac:dyDescent="0.25">
      <c r="A517" s="393">
        <v>1</v>
      </c>
      <c r="B517" s="456" t="s">
        <v>125</v>
      </c>
      <c r="C517" s="457"/>
      <c r="D517" s="226"/>
      <c r="E517" s="226"/>
      <c r="F517" s="226"/>
      <c r="G517" s="226"/>
      <c r="H517" s="401"/>
    </row>
    <row r="518" spans="1:8" s="325" customFormat="1" ht="18.75" hidden="1" customHeight="1" x14ac:dyDescent="0.25">
      <c r="A518" s="393">
        <v>1</v>
      </c>
      <c r="B518" s="323" t="s">
        <v>213</v>
      </c>
      <c r="C518" s="323"/>
      <c r="D518" s="419"/>
      <c r="E518" s="324"/>
      <c r="F518" s="324"/>
      <c r="G518" s="324"/>
      <c r="H518" s="420"/>
    </row>
    <row r="519" spans="1:8" s="325" customFormat="1" hidden="1" x14ac:dyDescent="0.25">
      <c r="A519" s="393">
        <v>1</v>
      </c>
      <c r="B519" s="246" t="s">
        <v>115</v>
      </c>
      <c r="C519" s="326"/>
      <c r="D519" s="324">
        <f>SUM(D521,D522,D523,D524)+D520/2.7</f>
        <v>8531.4814814814818</v>
      </c>
      <c r="E519" s="324"/>
      <c r="F519" s="324"/>
      <c r="G519" s="324"/>
      <c r="H519" s="420"/>
    </row>
    <row r="520" spans="1:8" s="325" customFormat="1" hidden="1" x14ac:dyDescent="0.25">
      <c r="A520" s="393"/>
      <c r="B520" s="246" t="s">
        <v>337</v>
      </c>
      <c r="C520" s="247"/>
      <c r="D520" s="226">
        <v>112</v>
      </c>
      <c r="E520" s="247"/>
      <c r="F520" s="247"/>
      <c r="G520" s="247"/>
      <c r="H520" s="420"/>
    </row>
    <row r="521" spans="1:8" s="325" customFormat="1" hidden="1" x14ac:dyDescent="0.25">
      <c r="A521" s="393">
        <v>1</v>
      </c>
      <c r="B521" s="327" t="s">
        <v>214</v>
      </c>
      <c r="C521" s="326"/>
      <c r="D521" s="324"/>
      <c r="E521" s="324"/>
      <c r="F521" s="324"/>
      <c r="G521" s="324"/>
      <c r="H521" s="420"/>
    </row>
    <row r="522" spans="1:8" s="325" customFormat="1" ht="17.25" hidden="1" customHeight="1" x14ac:dyDescent="0.25">
      <c r="A522" s="393">
        <v>1</v>
      </c>
      <c r="B522" s="327" t="s">
        <v>215</v>
      </c>
      <c r="C522" s="326"/>
      <c r="D522" s="226">
        <v>438</v>
      </c>
      <c r="E522" s="324"/>
      <c r="F522" s="324"/>
      <c r="G522" s="324"/>
      <c r="H522" s="420"/>
    </row>
    <row r="523" spans="1:8" s="325" customFormat="1" ht="30" hidden="1" x14ac:dyDescent="0.25">
      <c r="A523" s="393">
        <v>1</v>
      </c>
      <c r="B523" s="327" t="s">
        <v>216</v>
      </c>
      <c r="C523" s="326"/>
      <c r="D523" s="226">
        <v>174</v>
      </c>
      <c r="E523" s="324"/>
      <c r="F523" s="324"/>
      <c r="G523" s="324"/>
      <c r="H523" s="420"/>
    </row>
    <row r="524" spans="1:8" s="325" customFormat="1" hidden="1" x14ac:dyDescent="0.25">
      <c r="A524" s="393">
        <v>1</v>
      </c>
      <c r="B524" s="246" t="s">
        <v>217</v>
      </c>
      <c r="C524" s="326"/>
      <c r="D524" s="226">
        <v>7878</v>
      </c>
      <c r="E524" s="324"/>
      <c r="F524" s="324"/>
      <c r="G524" s="324"/>
      <c r="H524" s="420"/>
    </row>
    <row r="525" spans="1:8" s="325" customFormat="1" ht="45" hidden="1" x14ac:dyDescent="0.25">
      <c r="A525" s="393">
        <v>1</v>
      </c>
      <c r="B525" s="246" t="s">
        <v>336</v>
      </c>
      <c r="C525" s="326"/>
      <c r="D525" s="238">
        <v>1356</v>
      </c>
      <c r="E525" s="324"/>
      <c r="F525" s="324"/>
      <c r="G525" s="324"/>
      <c r="H525" s="420"/>
    </row>
    <row r="526" spans="1:8" s="402" customFormat="1" hidden="1" x14ac:dyDescent="0.25">
      <c r="A526" s="393">
        <v>1</v>
      </c>
      <c r="B526" s="256" t="s">
        <v>113</v>
      </c>
      <c r="C526" s="251"/>
      <c r="D526" s="226">
        <f>D527+D528</f>
        <v>44474</v>
      </c>
      <c r="E526" s="226"/>
      <c r="F526" s="226"/>
      <c r="G526" s="226"/>
      <c r="H526" s="401"/>
    </row>
    <row r="527" spans="1:8" s="402" customFormat="1" hidden="1" x14ac:dyDescent="0.25">
      <c r="A527" s="393">
        <v>1</v>
      </c>
      <c r="B527" s="256" t="s">
        <v>304</v>
      </c>
      <c r="C527" s="261"/>
      <c r="D527" s="226">
        <v>39546</v>
      </c>
      <c r="E527" s="226"/>
      <c r="F527" s="226"/>
      <c r="G527" s="226"/>
      <c r="H527" s="401"/>
    </row>
    <row r="528" spans="1:8" s="402" customFormat="1" hidden="1" x14ac:dyDescent="0.25">
      <c r="A528" s="393">
        <v>1</v>
      </c>
      <c r="B528" s="256" t="s">
        <v>306</v>
      </c>
      <c r="C528" s="261"/>
      <c r="D528" s="238">
        <f>D529/8.5</f>
        <v>4928</v>
      </c>
      <c r="E528" s="226"/>
      <c r="F528" s="226"/>
      <c r="G528" s="226"/>
      <c r="H528" s="401"/>
    </row>
    <row r="529" spans="1:8" s="325" customFormat="1" hidden="1" x14ac:dyDescent="0.25">
      <c r="A529" s="393">
        <v>1</v>
      </c>
      <c r="B529" s="249" t="s">
        <v>305</v>
      </c>
      <c r="C529" s="330"/>
      <c r="D529" s="226">
        <v>41888</v>
      </c>
      <c r="E529" s="324"/>
      <c r="F529" s="324"/>
      <c r="G529" s="324"/>
      <c r="H529" s="420"/>
    </row>
    <row r="530" spans="1:8" s="325" customFormat="1" ht="15.75" hidden="1" customHeight="1" x14ac:dyDescent="0.25">
      <c r="A530" s="393">
        <v>1</v>
      </c>
      <c r="B530" s="331" t="s">
        <v>218</v>
      </c>
      <c r="C530" s="332"/>
      <c r="D530" s="326">
        <f>D519+ROUND(D527*3.2,0)+D529/3.9</f>
        <v>145818.9943019943</v>
      </c>
      <c r="E530" s="334"/>
      <c r="F530" s="334"/>
      <c r="G530" s="352"/>
      <c r="H530" s="420"/>
    </row>
    <row r="531" spans="1:8" s="325" customFormat="1" ht="15.75" hidden="1" customHeight="1" x14ac:dyDescent="0.25">
      <c r="A531" s="393">
        <v>1</v>
      </c>
      <c r="B531" s="323" t="s">
        <v>150</v>
      </c>
      <c r="C531" s="251"/>
      <c r="D531" s="226"/>
      <c r="E531" s="334"/>
      <c r="F531" s="334"/>
      <c r="G531" s="352"/>
      <c r="H531" s="420"/>
    </row>
    <row r="532" spans="1:8" s="325" customFormat="1" ht="15.75" hidden="1" customHeight="1" x14ac:dyDescent="0.25">
      <c r="A532" s="393">
        <v>1</v>
      </c>
      <c r="B532" s="246" t="s">
        <v>115</v>
      </c>
      <c r="C532" s="251"/>
      <c r="D532" s="226">
        <f>SUM(D533,D534,D541,D547,D548,D549,D550)</f>
        <v>26403</v>
      </c>
      <c r="E532" s="334"/>
      <c r="F532" s="334"/>
      <c r="G532" s="352"/>
      <c r="H532" s="420"/>
    </row>
    <row r="533" spans="1:8" s="325" customFormat="1" ht="15.75" hidden="1" customHeight="1" x14ac:dyDescent="0.25">
      <c r="A533" s="393">
        <v>1</v>
      </c>
      <c r="B533" s="246" t="s">
        <v>214</v>
      </c>
      <c r="C533" s="251"/>
      <c r="D533" s="226"/>
      <c r="E533" s="334"/>
      <c r="F533" s="334"/>
      <c r="G533" s="352"/>
      <c r="H533" s="420"/>
    </row>
    <row r="534" spans="1:8" s="325" customFormat="1" ht="15.75" hidden="1" customHeight="1" x14ac:dyDescent="0.25">
      <c r="A534" s="393">
        <v>1</v>
      </c>
      <c r="B534" s="327" t="s">
        <v>219</v>
      </c>
      <c r="C534" s="251"/>
      <c r="D534" s="226">
        <f>D535+D536+D537+D539</f>
        <v>6520</v>
      </c>
      <c r="E534" s="334"/>
      <c r="F534" s="334"/>
      <c r="G534" s="352"/>
      <c r="H534" s="420"/>
    </row>
    <row r="535" spans="1:8" s="325" customFormat="1" ht="19.5" hidden="1" customHeight="1" x14ac:dyDescent="0.25">
      <c r="A535" s="393">
        <v>1</v>
      </c>
      <c r="B535" s="335" t="s">
        <v>220</v>
      </c>
      <c r="C535" s="251"/>
      <c r="D535" s="324">
        <v>4104</v>
      </c>
      <c r="E535" s="334"/>
      <c r="F535" s="334"/>
      <c r="G535" s="352"/>
      <c r="H535" s="420"/>
    </row>
    <row r="536" spans="1:8" s="325" customFormat="1" ht="15.75" hidden="1" customHeight="1" x14ac:dyDescent="0.25">
      <c r="A536" s="393">
        <v>1</v>
      </c>
      <c r="B536" s="335" t="s">
        <v>221</v>
      </c>
      <c r="C536" s="251"/>
      <c r="D536" s="324">
        <v>1231</v>
      </c>
      <c r="E536" s="334"/>
      <c r="F536" s="334"/>
      <c r="G536" s="352"/>
      <c r="H536" s="420"/>
    </row>
    <row r="537" spans="1:8" s="325" customFormat="1" ht="30.75" hidden="1" customHeight="1" x14ac:dyDescent="0.25">
      <c r="A537" s="393">
        <v>1</v>
      </c>
      <c r="B537" s="335" t="s">
        <v>222</v>
      </c>
      <c r="C537" s="251"/>
      <c r="D537" s="324">
        <v>864</v>
      </c>
      <c r="E537" s="334"/>
      <c r="F537" s="334"/>
      <c r="G537" s="352"/>
      <c r="H537" s="420"/>
    </row>
    <row r="538" spans="1:8" s="325" customFormat="1" hidden="1" x14ac:dyDescent="0.25">
      <c r="A538" s="393">
        <v>1</v>
      </c>
      <c r="B538" s="335" t="s">
        <v>223</v>
      </c>
      <c r="C538" s="251"/>
      <c r="D538" s="324">
        <v>90</v>
      </c>
      <c r="E538" s="334"/>
      <c r="F538" s="334"/>
      <c r="G538" s="352"/>
      <c r="H538" s="420"/>
    </row>
    <row r="539" spans="1:8" s="325" customFormat="1" ht="30" hidden="1" x14ac:dyDescent="0.25">
      <c r="A539" s="393">
        <v>1</v>
      </c>
      <c r="B539" s="335" t="s">
        <v>224</v>
      </c>
      <c r="C539" s="251"/>
      <c r="D539" s="324">
        <v>321</v>
      </c>
      <c r="E539" s="334"/>
      <c r="F539" s="334"/>
      <c r="G539" s="352"/>
      <c r="H539" s="420"/>
    </row>
    <row r="540" spans="1:8" s="325" customFormat="1" hidden="1" x14ac:dyDescent="0.25">
      <c r="A540" s="393">
        <v>1</v>
      </c>
      <c r="B540" s="335" t="s">
        <v>223</v>
      </c>
      <c r="C540" s="251"/>
      <c r="D540" s="421">
        <v>44</v>
      </c>
      <c r="E540" s="334"/>
      <c r="F540" s="334"/>
      <c r="G540" s="352"/>
      <c r="H540" s="420"/>
    </row>
    <row r="541" spans="1:8" s="325" customFormat="1" ht="30" hidden="1" customHeight="1" x14ac:dyDescent="0.25">
      <c r="A541" s="393">
        <v>1</v>
      </c>
      <c r="B541" s="327" t="s">
        <v>225</v>
      </c>
      <c r="C541" s="251"/>
      <c r="D541" s="226">
        <f>SUM(D542,D543,D545)</f>
        <v>19883</v>
      </c>
      <c r="E541" s="334"/>
      <c r="F541" s="334"/>
      <c r="G541" s="352"/>
      <c r="H541" s="420"/>
    </row>
    <row r="542" spans="1:8" s="325" customFormat="1" ht="30" hidden="1" x14ac:dyDescent="0.25">
      <c r="A542" s="393">
        <v>1</v>
      </c>
      <c r="B542" s="335" t="s">
        <v>226</v>
      </c>
      <c r="C542" s="251"/>
      <c r="D542" s="226">
        <v>3528</v>
      </c>
      <c r="E542" s="334"/>
      <c r="F542" s="334"/>
      <c r="G542" s="352"/>
      <c r="H542" s="420"/>
    </row>
    <row r="543" spans="1:8" s="325" customFormat="1" ht="45" hidden="1" x14ac:dyDescent="0.25">
      <c r="A543" s="393">
        <v>1</v>
      </c>
      <c r="B543" s="335" t="s">
        <v>227</v>
      </c>
      <c r="C543" s="251"/>
      <c r="D543" s="296">
        <v>15750</v>
      </c>
      <c r="E543" s="334"/>
      <c r="F543" s="334"/>
      <c r="G543" s="352"/>
      <c r="H543" s="420"/>
    </row>
    <row r="544" spans="1:8" s="325" customFormat="1" hidden="1" x14ac:dyDescent="0.25">
      <c r="A544" s="393">
        <v>1</v>
      </c>
      <c r="B544" s="335" t="s">
        <v>223</v>
      </c>
      <c r="C544" s="251"/>
      <c r="D544" s="296">
        <v>3100</v>
      </c>
      <c r="E544" s="334"/>
      <c r="F544" s="334"/>
      <c r="G544" s="352"/>
      <c r="H544" s="420"/>
    </row>
    <row r="545" spans="1:8" s="325" customFormat="1" ht="45" hidden="1" x14ac:dyDescent="0.25">
      <c r="A545" s="393">
        <v>1</v>
      </c>
      <c r="B545" s="335" t="s">
        <v>228</v>
      </c>
      <c r="C545" s="251"/>
      <c r="D545" s="296">
        <v>605</v>
      </c>
      <c r="E545" s="334"/>
      <c r="F545" s="334"/>
      <c r="G545" s="352"/>
      <c r="H545" s="420"/>
    </row>
    <row r="546" spans="1:8" s="325" customFormat="1" hidden="1" x14ac:dyDescent="0.25">
      <c r="A546" s="393">
        <v>1</v>
      </c>
      <c r="B546" s="335" t="s">
        <v>223</v>
      </c>
      <c r="C546" s="251"/>
      <c r="D546" s="296">
        <v>462</v>
      </c>
      <c r="E546" s="334"/>
      <c r="F546" s="334"/>
      <c r="G546" s="352"/>
      <c r="H546" s="420"/>
    </row>
    <row r="547" spans="1:8" s="325" customFormat="1" ht="31.5" hidden="1" customHeight="1" x14ac:dyDescent="0.25">
      <c r="A547" s="393">
        <v>1</v>
      </c>
      <c r="B547" s="327" t="s">
        <v>229</v>
      </c>
      <c r="C547" s="251"/>
      <c r="D547" s="226"/>
      <c r="E547" s="334"/>
      <c r="F547" s="334"/>
      <c r="G547" s="352"/>
      <c r="H547" s="420"/>
    </row>
    <row r="548" spans="1:8" s="325" customFormat="1" ht="30" hidden="1" x14ac:dyDescent="0.25">
      <c r="A548" s="393">
        <v>1</v>
      </c>
      <c r="B548" s="246" t="s">
        <v>230</v>
      </c>
      <c r="C548" s="251"/>
      <c r="D548" s="226"/>
      <c r="E548" s="334"/>
      <c r="F548" s="334"/>
      <c r="G548" s="352"/>
      <c r="H548" s="420"/>
    </row>
    <row r="549" spans="1:8" s="325" customFormat="1" ht="15.75" hidden="1" customHeight="1" x14ac:dyDescent="0.25">
      <c r="A549" s="393">
        <v>1</v>
      </c>
      <c r="B549" s="327" t="s">
        <v>231</v>
      </c>
      <c r="C549" s="251"/>
      <c r="D549" s="226"/>
      <c r="E549" s="334"/>
      <c r="F549" s="334"/>
      <c r="G549" s="352"/>
      <c r="H549" s="420"/>
    </row>
    <row r="550" spans="1:8" s="325" customFormat="1" ht="15.75" hidden="1" customHeight="1" x14ac:dyDescent="0.25">
      <c r="A550" s="393">
        <v>1</v>
      </c>
      <c r="B550" s="246" t="s">
        <v>232</v>
      </c>
      <c r="C550" s="251"/>
      <c r="D550" s="226"/>
      <c r="E550" s="334"/>
      <c r="F550" s="334"/>
      <c r="G550" s="352"/>
      <c r="H550" s="420"/>
    </row>
    <row r="551" spans="1:8" s="325" customFormat="1" hidden="1" x14ac:dyDescent="0.25">
      <c r="A551" s="393">
        <v>1</v>
      </c>
      <c r="B551" s="256" t="s">
        <v>113</v>
      </c>
      <c r="C551" s="326"/>
      <c r="D551" s="324"/>
      <c r="E551" s="334"/>
      <c r="F551" s="334"/>
      <c r="G551" s="352"/>
      <c r="H551" s="420"/>
    </row>
    <row r="552" spans="1:8" s="325" customFormat="1" hidden="1" x14ac:dyDescent="0.25">
      <c r="A552" s="393">
        <v>1</v>
      </c>
      <c r="B552" s="249" t="s">
        <v>147</v>
      </c>
      <c r="C552" s="326"/>
      <c r="D552" s="421"/>
      <c r="E552" s="334"/>
      <c r="F552" s="334"/>
      <c r="G552" s="352"/>
      <c r="H552" s="420"/>
    </row>
    <row r="553" spans="1:8" s="402" customFormat="1" ht="30" hidden="1" x14ac:dyDescent="0.25">
      <c r="A553" s="393">
        <v>1</v>
      </c>
      <c r="B553" s="256" t="s">
        <v>114</v>
      </c>
      <c r="C553" s="251"/>
      <c r="D553" s="226">
        <v>11976</v>
      </c>
      <c r="E553" s="226"/>
      <c r="F553" s="226"/>
      <c r="G553" s="226"/>
      <c r="H553" s="401"/>
    </row>
    <row r="554" spans="1:8" s="325" customFormat="1" ht="15.75" hidden="1" customHeight="1" x14ac:dyDescent="0.25">
      <c r="A554" s="393">
        <v>1</v>
      </c>
      <c r="B554" s="256" t="s">
        <v>233</v>
      </c>
      <c r="C554" s="251"/>
      <c r="D554" s="226"/>
      <c r="E554" s="334"/>
      <c r="F554" s="334"/>
      <c r="G554" s="352"/>
      <c r="H554" s="420"/>
    </row>
    <row r="555" spans="1:8" s="325" customFormat="1" hidden="1" x14ac:dyDescent="0.25">
      <c r="A555" s="393">
        <v>1</v>
      </c>
      <c r="B555" s="337" t="s">
        <v>234</v>
      </c>
      <c r="C555" s="251"/>
      <c r="D555" s="226"/>
      <c r="E555" s="334"/>
      <c r="F555" s="334"/>
      <c r="G555" s="352"/>
      <c r="H555" s="420"/>
    </row>
    <row r="556" spans="1:8" s="325" customFormat="1" hidden="1" x14ac:dyDescent="0.25">
      <c r="A556" s="393">
        <v>1</v>
      </c>
      <c r="B556" s="338" t="s">
        <v>149</v>
      </c>
      <c r="C556" s="251"/>
      <c r="D556" s="234">
        <f>D532+ROUND(D551*3.2,0)+D553</f>
        <v>38379</v>
      </c>
      <c r="E556" s="334"/>
      <c r="F556" s="334"/>
      <c r="G556" s="352"/>
      <c r="H556" s="420"/>
    </row>
    <row r="557" spans="1:8" s="325" customFormat="1" hidden="1" x14ac:dyDescent="0.25">
      <c r="A557" s="393">
        <v>1</v>
      </c>
      <c r="B557" s="339" t="s">
        <v>148</v>
      </c>
      <c r="C557" s="251"/>
      <c r="D557" s="234">
        <f>SUM(D530,D556)</f>
        <v>184197.9943019943</v>
      </c>
      <c r="E557" s="334"/>
      <c r="F557" s="334"/>
      <c r="G557" s="352"/>
      <c r="H557" s="420"/>
    </row>
    <row r="558" spans="1:8" s="402" customFormat="1" hidden="1" x14ac:dyDescent="0.25">
      <c r="A558" s="393">
        <v>1</v>
      </c>
      <c r="B558" s="268" t="s">
        <v>7</v>
      </c>
      <c r="C558" s="454"/>
      <c r="D558" s="454"/>
      <c r="E558" s="226"/>
      <c r="F558" s="226"/>
      <c r="G558" s="226"/>
      <c r="H558" s="401"/>
    </row>
    <row r="559" spans="1:8" s="402" customFormat="1" hidden="1" x14ac:dyDescent="0.25">
      <c r="A559" s="393">
        <v>1</v>
      </c>
      <c r="B559" s="270" t="s">
        <v>74</v>
      </c>
      <c r="C559" s="251"/>
      <c r="D559" s="454"/>
      <c r="E559" s="226"/>
      <c r="F559" s="226"/>
      <c r="G559" s="226"/>
      <c r="H559" s="401"/>
    </row>
    <row r="560" spans="1:8" s="402" customFormat="1" hidden="1" x14ac:dyDescent="0.25">
      <c r="A560" s="393">
        <v>1</v>
      </c>
      <c r="B560" s="271" t="s">
        <v>37</v>
      </c>
      <c r="C560" s="225">
        <v>240</v>
      </c>
      <c r="D560" s="226">
        <v>1250</v>
      </c>
      <c r="E560" s="382">
        <v>8</v>
      </c>
      <c r="F560" s="226">
        <f>ROUND(G560/C560,0)</f>
        <v>42</v>
      </c>
      <c r="G560" s="226">
        <f>ROUND(D560*E560,0)</f>
        <v>10000</v>
      </c>
      <c r="H560" s="401"/>
    </row>
    <row r="561" spans="1:8" s="402" customFormat="1" ht="18.75" hidden="1" customHeight="1" x14ac:dyDescent="0.25">
      <c r="A561" s="393">
        <v>1</v>
      </c>
      <c r="B561" s="239" t="s">
        <v>138</v>
      </c>
      <c r="C561" s="251"/>
      <c r="D561" s="373">
        <f>D560</f>
        <v>1250</v>
      </c>
      <c r="E561" s="428">
        <f>E560</f>
        <v>8</v>
      </c>
      <c r="F561" s="373">
        <f>F560</f>
        <v>42</v>
      </c>
      <c r="G561" s="373">
        <f>G560</f>
        <v>10000</v>
      </c>
      <c r="H561" s="401"/>
    </row>
    <row r="562" spans="1:8" s="402" customFormat="1" ht="18.75" hidden="1" customHeight="1" x14ac:dyDescent="0.25">
      <c r="A562" s="393">
        <v>1</v>
      </c>
      <c r="B562" s="448" t="s">
        <v>110</v>
      </c>
      <c r="C562" s="433"/>
      <c r="D562" s="234">
        <f t="shared" ref="D562" si="37">D561</f>
        <v>1250</v>
      </c>
      <c r="E562" s="455">
        <f t="shared" ref="E562:G562" si="38">E561</f>
        <v>8</v>
      </c>
      <c r="F562" s="234">
        <f t="shared" si="38"/>
        <v>42</v>
      </c>
      <c r="G562" s="234">
        <f t="shared" si="38"/>
        <v>10000</v>
      </c>
      <c r="H562" s="401"/>
    </row>
    <row r="563" spans="1:8" s="402" customFormat="1" ht="15.75" hidden="1" thickBot="1" x14ac:dyDescent="0.3">
      <c r="A563" s="393">
        <v>1</v>
      </c>
      <c r="B563" s="458" t="s">
        <v>10</v>
      </c>
      <c r="C563" s="415"/>
      <c r="D563" s="415"/>
      <c r="E563" s="415"/>
      <c r="F563" s="415"/>
      <c r="G563" s="415"/>
      <c r="H563" s="401"/>
    </row>
    <row r="564" spans="1:8" s="402" customFormat="1" hidden="1" x14ac:dyDescent="0.25">
      <c r="A564" s="393">
        <v>1</v>
      </c>
      <c r="B564" s="437"/>
      <c r="C564" s="447"/>
      <c r="D564" s="418"/>
      <c r="E564" s="418"/>
      <c r="F564" s="418"/>
      <c r="G564" s="418"/>
      <c r="H564" s="401"/>
    </row>
    <row r="565" spans="1:8" s="402" customFormat="1" hidden="1" x14ac:dyDescent="0.25">
      <c r="A565" s="393">
        <v>1</v>
      </c>
      <c r="B565" s="439" t="s">
        <v>126</v>
      </c>
      <c r="C565" s="395"/>
      <c r="D565" s="226"/>
      <c r="E565" s="226"/>
      <c r="F565" s="226"/>
      <c r="G565" s="396"/>
      <c r="H565" s="401"/>
    </row>
    <row r="566" spans="1:8" s="325" customFormat="1" ht="18.75" hidden="1" customHeight="1" x14ac:dyDescent="0.25">
      <c r="A566" s="393">
        <v>1</v>
      </c>
      <c r="B566" s="323" t="s">
        <v>213</v>
      </c>
      <c r="C566" s="323"/>
      <c r="D566" s="419"/>
      <c r="E566" s="324"/>
      <c r="F566" s="324"/>
      <c r="G566" s="324"/>
      <c r="H566" s="420"/>
    </row>
    <row r="567" spans="1:8" s="325" customFormat="1" hidden="1" x14ac:dyDescent="0.25">
      <c r="A567" s="393">
        <v>1</v>
      </c>
      <c r="B567" s="246" t="s">
        <v>115</v>
      </c>
      <c r="C567" s="326"/>
      <c r="D567" s="324">
        <f>SUM(D569,D570,D571,D572)+D568/2.7</f>
        <v>45265.370370370372</v>
      </c>
      <c r="E567" s="324"/>
      <c r="F567" s="324"/>
      <c r="G567" s="324"/>
      <c r="H567" s="420"/>
    </row>
    <row r="568" spans="1:8" s="325" customFormat="1" hidden="1" x14ac:dyDescent="0.25">
      <c r="A568" s="393"/>
      <c r="B568" s="246" t="s">
        <v>337</v>
      </c>
      <c r="C568" s="247"/>
      <c r="D568" s="226">
        <v>1297</v>
      </c>
      <c r="E568" s="247"/>
      <c r="F568" s="247"/>
      <c r="G568" s="247"/>
      <c r="H568" s="420"/>
    </row>
    <row r="569" spans="1:8" s="325" customFormat="1" hidden="1" x14ac:dyDescent="0.25">
      <c r="A569" s="393">
        <v>1</v>
      </c>
      <c r="B569" s="327" t="s">
        <v>214</v>
      </c>
      <c r="C569" s="326"/>
      <c r="D569" s="324"/>
      <c r="E569" s="324"/>
      <c r="F569" s="324"/>
      <c r="G569" s="324"/>
      <c r="H569" s="420"/>
    </row>
    <row r="570" spans="1:8" s="325" customFormat="1" ht="17.25" hidden="1" customHeight="1" x14ac:dyDescent="0.25">
      <c r="A570" s="393">
        <v>1</v>
      </c>
      <c r="B570" s="327" t="s">
        <v>215</v>
      </c>
      <c r="C570" s="326"/>
      <c r="D570" s="226">
        <v>10000</v>
      </c>
      <c r="E570" s="324"/>
      <c r="F570" s="324"/>
      <c r="G570" s="324"/>
      <c r="H570" s="420"/>
    </row>
    <row r="571" spans="1:8" s="325" customFormat="1" ht="30" hidden="1" x14ac:dyDescent="0.25">
      <c r="A571" s="393">
        <v>1</v>
      </c>
      <c r="B571" s="327" t="s">
        <v>216</v>
      </c>
      <c r="C571" s="326"/>
      <c r="D571" s="226"/>
      <c r="E571" s="324"/>
      <c r="F571" s="324"/>
      <c r="G571" s="324"/>
      <c r="H571" s="420"/>
    </row>
    <row r="572" spans="1:8" s="325" customFormat="1" hidden="1" x14ac:dyDescent="0.25">
      <c r="A572" s="393">
        <v>1</v>
      </c>
      <c r="B572" s="246" t="s">
        <v>217</v>
      </c>
      <c r="C572" s="326"/>
      <c r="D572" s="226">
        <v>34785</v>
      </c>
      <c r="E572" s="324"/>
      <c r="F572" s="324"/>
      <c r="G572" s="324"/>
      <c r="H572" s="420"/>
    </row>
    <row r="573" spans="1:8" s="325" customFormat="1" ht="45" hidden="1" x14ac:dyDescent="0.25">
      <c r="A573" s="393">
        <v>1</v>
      </c>
      <c r="B573" s="246" t="s">
        <v>336</v>
      </c>
      <c r="C573" s="326"/>
      <c r="D573" s="238">
        <v>7756</v>
      </c>
      <c r="E573" s="324"/>
      <c r="F573" s="324"/>
      <c r="G573" s="324"/>
      <c r="H573" s="420"/>
    </row>
    <row r="574" spans="1:8" s="402" customFormat="1" hidden="1" x14ac:dyDescent="0.25">
      <c r="A574" s="393">
        <v>1</v>
      </c>
      <c r="B574" s="256" t="s">
        <v>113</v>
      </c>
      <c r="C574" s="251"/>
      <c r="D574" s="226">
        <f>D575+D576</f>
        <v>195396.76470588235</v>
      </c>
      <c r="E574" s="459"/>
      <c r="F574" s="226"/>
      <c r="G574" s="226"/>
      <c r="H574" s="401"/>
    </row>
    <row r="575" spans="1:8" s="402" customFormat="1" hidden="1" x14ac:dyDescent="0.25">
      <c r="A575" s="393">
        <v>1</v>
      </c>
      <c r="B575" s="256" t="s">
        <v>304</v>
      </c>
      <c r="C575" s="261"/>
      <c r="D575" s="226">
        <v>194917</v>
      </c>
      <c r="E575" s="459"/>
      <c r="F575" s="226"/>
      <c r="G575" s="226"/>
      <c r="H575" s="401"/>
    </row>
    <row r="576" spans="1:8" s="402" customFormat="1" hidden="1" x14ac:dyDescent="0.25">
      <c r="A576" s="393">
        <v>1</v>
      </c>
      <c r="B576" s="256" t="s">
        <v>306</v>
      </c>
      <c r="C576" s="261"/>
      <c r="D576" s="238">
        <f>D577/8.5</f>
        <v>479.76470588235293</v>
      </c>
      <c r="E576" s="459"/>
      <c r="F576" s="226"/>
      <c r="G576" s="226"/>
      <c r="H576" s="401"/>
    </row>
    <row r="577" spans="1:8" s="325" customFormat="1" hidden="1" x14ac:dyDescent="0.25">
      <c r="A577" s="393">
        <v>1</v>
      </c>
      <c r="B577" s="249" t="s">
        <v>305</v>
      </c>
      <c r="C577" s="330"/>
      <c r="D577" s="226">
        <v>4078</v>
      </c>
      <c r="E577" s="324"/>
      <c r="F577" s="324"/>
      <c r="G577" s="324"/>
      <c r="H577" s="420"/>
    </row>
    <row r="578" spans="1:8" s="325" customFormat="1" ht="15.75" hidden="1" customHeight="1" x14ac:dyDescent="0.25">
      <c r="A578" s="393">
        <v>1</v>
      </c>
      <c r="B578" s="331" t="s">
        <v>218</v>
      </c>
      <c r="C578" s="332"/>
      <c r="D578" s="326">
        <f>D567+ROUND(D575*3.2,0)+D577/3.9</f>
        <v>670045.01139601134</v>
      </c>
      <c r="E578" s="334"/>
      <c r="F578" s="334"/>
      <c r="G578" s="352"/>
      <c r="H578" s="420"/>
    </row>
    <row r="579" spans="1:8" s="325" customFormat="1" ht="15.75" hidden="1" customHeight="1" x14ac:dyDescent="0.25">
      <c r="A579" s="393">
        <v>1</v>
      </c>
      <c r="B579" s="323" t="s">
        <v>150</v>
      </c>
      <c r="C579" s="251"/>
      <c r="D579" s="226"/>
      <c r="E579" s="334"/>
      <c r="F579" s="334"/>
      <c r="G579" s="352"/>
      <c r="H579" s="420"/>
    </row>
    <row r="580" spans="1:8" s="325" customFormat="1" ht="15.75" hidden="1" customHeight="1" x14ac:dyDescent="0.25">
      <c r="A580" s="393">
        <v>1</v>
      </c>
      <c r="B580" s="246" t="s">
        <v>115</v>
      </c>
      <c r="C580" s="251"/>
      <c r="D580" s="226">
        <f>SUM(D581,D582,D589,D595,D596,D597,D598)</f>
        <v>33938</v>
      </c>
      <c r="E580" s="334"/>
      <c r="F580" s="334"/>
      <c r="G580" s="352"/>
      <c r="H580" s="420"/>
    </row>
    <row r="581" spans="1:8" s="325" customFormat="1" ht="15.75" hidden="1" customHeight="1" x14ac:dyDescent="0.25">
      <c r="A581" s="393">
        <v>1</v>
      </c>
      <c r="B581" s="246" t="s">
        <v>214</v>
      </c>
      <c r="C581" s="251"/>
      <c r="D581" s="226"/>
      <c r="E581" s="334"/>
      <c r="F581" s="334"/>
      <c r="G581" s="352"/>
      <c r="H581" s="420"/>
    </row>
    <row r="582" spans="1:8" s="325" customFormat="1" ht="15.75" hidden="1" customHeight="1" x14ac:dyDescent="0.25">
      <c r="A582" s="393">
        <v>1</v>
      </c>
      <c r="B582" s="327" t="s">
        <v>219</v>
      </c>
      <c r="C582" s="251"/>
      <c r="D582" s="226">
        <f>D583+D584+D585+D587</f>
        <v>27938</v>
      </c>
      <c r="E582" s="334"/>
      <c r="F582" s="334"/>
      <c r="G582" s="352"/>
      <c r="H582" s="420"/>
    </row>
    <row r="583" spans="1:8" s="325" customFormat="1" ht="19.5" hidden="1" customHeight="1" x14ac:dyDescent="0.25">
      <c r="A583" s="393">
        <v>1</v>
      </c>
      <c r="B583" s="335" t="s">
        <v>220</v>
      </c>
      <c r="C583" s="251"/>
      <c r="D583" s="324">
        <v>21491</v>
      </c>
      <c r="E583" s="334"/>
      <c r="F583" s="334"/>
      <c r="G583" s="352"/>
      <c r="H583" s="420"/>
    </row>
    <row r="584" spans="1:8" s="325" customFormat="1" ht="15.75" hidden="1" customHeight="1" x14ac:dyDescent="0.25">
      <c r="A584" s="393">
        <v>1</v>
      </c>
      <c r="B584" s="335" t="s">
        <v>221</v>
      </c>
      <c r="C584" s="251"/>
      <c r="D584" s="324">
        <v>6447</v>
      </c>
      <c r="E584" s="334"/>
      <c r="F584" s="334"/>
      <c r="G584" s="352"/>
      <c r="H584" s="420"/>
    </row>
    <row r="585" spans="1:8" s="325" customFormat="1" ht="30.75" hidden="1" customHeight="1" x14ac:dyDescent="0.25">
      <c r="A585" s="393">
        <v>1</v>
      </c>
      <c r="B585" s="335" t="s">
        <v>222</v>
      </c>
      <c r="C585" s="251"/>
      <c r="D585" s="324"/>
      <c r="E585" s="334"/>
      <c r="F585" s="334"/>
      <c r="G585" s="352"/>
      <c r="H585" s="420"/>
    </row>
    <row r="586" spans="1:8" s="325" customFormat="1" hidden="1" x14ac:dyDescent="0.25">
      <c r="A586" s="393">
        <v>1</v>
      </c>
      <c r="B586" s="335" t="s">
        <v>223</v>
      </c>
      <c r="C586" s="251"/>
      <c r="D586" s="324"/>
      <c r="E586" s="334"/>
      <c r="F586" s="334"/>
      <c r="G586" s="352"/>
      <c r="H586" s="420"/>
    </row>
    <row r="587" spans="1:8" s="325" customFormat="1" ht="30" hidden="1" x14ac:dyDescent="0.25">
      <c r="A587" s="393">
        <v>1</v>
      </c>
      <c r="B587" s="335" t="s">
        <v>224</v>
      </c>
      <c r="C587" s="251"/>
      <c r="D587" s="324"/>
      <c r="E587" s="334"/>
      <c r="F587" s="334"/>
      <c r="G587" s="352"/>
      <c r="H587" s="420"/>
    </row>
    <row r="588" spans="1:8" s="325" customFormat="1" hidden="1" x14ac:dyDescent="0.25">
      <c r="A588" s="393">
        <v>1</v>
      </c>
      <c r="B588" s="335" t="s">
        <v>223</v>
      </c>
      <c r="C588" s="251"/>
      <c r="D588" s="421"/>
      <c r="E588" s="334"/>
      <c r="F588" s="334"/>
      <c r="G588" s="352"/>
      <c r="H588" s="420"/>
    </row>
    <row r="589" spans="1:8" s="325" customFormat="1" ht="30" hidden="1" customHeight="1" x14ac:dyDescent="0.25">
      <c r="A589" s="393">
        <v>1</v>
      </c>
      <c r="B589" s="327" t="s">
        <v>225</v>
      </c>
      <c r="C589" s="251"/>
      <c r="D589" s="226">
        <f>SUM(D590,D591,D593)</f>
        <v>6000</v>
      </c>
      <c r="E589" s="334"/>
      <c r="F589" s="334"/>
      <c r="G589" s="352"/>
      <c r="H589" s="420"/>
    </row>
    <row r="590" spans="1:8" s="325" customFormat="1" ht="30" hidden="1" x14ac:dyDescent="0.25">
      <c r="A590" s="393">
        <v>1</v>
      </c>
      <c r="B590" s="335" t="s">
        <v>226</v>
      </c>
      <c r="C590" s="251"/>
      <c r="D590" s="226">
        <v>6000</v>
      </c>
      <c r="E590" s="334"/>
      <c r="F590" s="334"/>
      <c r="G590" s="352"/>
      <c r="H590" s="420"/>
    </row>
    <row r="591" spans="1:8" s="325" customFormat="1" ht="45" hidden="1" x14ac:dyDescent="0.25">
      <c r="A591" s="393">
        <v>1</v>
      </c>
      <c r="B591" s="335" t="s">
        <v>227</v>
      </c>
      <c r="C591" s="251"/>
      <c r="D591" s="296"/>
      <c r="E591" s="334"/>
      <c r="F591" s="334"/>
      <c r="G591" s="352"/>
      <c r="H591" s="420"/>
    </row>
    <row r="592" spans="1:8" s="325" customFormat="1" hidden="1" x14ac:dyDescent="0.25">
      <c r="A592" s="393">
        <v>1</v>
      </c>
      <c r="B592" s="335" t="s">
        <v>223</v>
      </c>
      <c r="C592" s="251"/>
      <c r="D592" s="296"/>
      <c r="E592" s="334"/>
      <c r="F592" s="334"/>
      <c r="G592" s="352"/>
      <c r="H592" s="420"/>
    </row>
    <row r="593" spans="1:8" s="325" customFormat="1" ht="45" hidden="1" x14ac:dyDescent="0.25">
      <c r="A593" s="393">
        <v>1</v>
      </c>
      <c r="B593" s="335" t="s">
        <v>228</v>
      </c>
      <c r="C593" s="251"/>
      <c r="D593" s="296"/>
      <c r="E593" s="334"/>
      <c r="F593" s="334"/>
      <c r="G593" s="352"/>
      <c r="H593" s="420"/>
    </row>
    <row r="594" spans="1:8" s="325" customFormat="1" hidden="1" x14ac:dyDescent="0.25">
      <c r="A594" s="393">
        <v>1</v>
      </c>
      <c r="B594" s="335" t="s">
        <v>223</v>
      </c>
      <c r="C594" s="251"/>
      <c r="D594" s="296"/>
      <c r="E594" s="334"/>
      <c r="F594" s="334"/>
      <c r="G594" s="352"/>
      <c r="H594" s="420"/>
    </row>
    <row r="595" spans="1:8" s="325" customFormat="1" ht="31.5" hidden="1" customHeight="1" x14ac:dyDescent="0.25">
      <c r="A595" s="393">
        <v>1</v>
      </c>
      <c r="B595" s="327" t="s">
        <v>229</v>
      </c>
      <c r="C595" s="251"/>
      <c r="D595" s="226"/>
      <c r="E595" s="334"/>
      <c r="F595" s="334"/>
      <c r="G595" s="352"/>
      <c r="H595" s="420"/>
    </row>
    <row r="596" spans="1:8" s="325" customFormat="1" ht="30" hidden="1" x14ac:dyDescent="0.25">
      <c r="A596" s="393">
        <v>1</v>
      </c>
      <c r="B596" s="246" t="s">
        <v>230</v>
      </c>
      <c r="C596" s="251"/>
      <c r="D596" s="226"/>
      <c r="E596" s="334"/>
      <c r="F596" s="334"/>
      <c r="G596" s="352"/>
      <c r="H596" s="420"/>
    </row>
    <row r="597" spans="1:8" s="325" customFormat="1" ht="15.75" hidden="1" customHeight="1" x14ac:dyDescent="0.25">
      <c r="A597" s="393">
        <v>1</v>
      </c>
      <c r="B597" s="327" t="s">
        <v>231</v>
      </c>
      <c r="C597" s="251"/>
      <c r="D597" s="226"/>
      <c r="E597" s="334"/>
      <c r="F597" s="334"/>
      <c r="G597" s="352"/>
      <c r="H597" s="420"/>
    </row>
    <row r="598" spans="1:8" s="325" customFormat="1" ht="15.75" hidden="1" customHeight="1" x14ac:dyDescent="0.25">
      <c r="A598" s="393">
        <v>1</v>
      </c>
      <c r="B598" s="246" t="s">
        <v>232</v>
      </c>
      <c r="C598" s="251"/>
      <c r="D598" s="226"/>
      <c r="E598" s="334"/>
      <c r="F598" s="334"/>
      <c r="G598" s="352"/>
      <c r="H598" s="420"/>
    </row>
    <row r="599" spans="1:8" s="325" customFormat="1" hidden="1" x14ac:dyDescent="0.25">
      <c r="A599" s="393">
        <v>1</v>
      </c>
      <c r="B599" s="256" t="s">
        <v>113</v>
      </c>
      <c r="C599" s="326"/>
      <c r="D599" s="324">
        <v>300</v>
      </c>
      <c r="E599" s="334"/>
      <c r="F599" s="334"/>
      <c r="G599" s="352"/>
      <c r="H599" s="420"/>
    </row>
    <row r="600" spans="1:8" s="325" customFormat="1" hidden="1" x14ac:dyDescent="0.25">
      <c r="A600" s="393">
        <v>1</v>
      </c>
      <c r="B600" s="249" t="s">
        <v>147</v>
      </c>
      <c r="C600" s="326"/>
      <c r="D600" s="421"/>
      <c r="E600" s="334"/>
      <c r="F600" s="334"/>
      <c r="G600" s="352"/>
      <c r="H600" s="420"/>
    </row>
    <row r="601" spans="1:8" s="402" customFormat="1" ht="30" hidden="1" x14ac:dyDescent="0.25">
      <c r="A601" s="393">
        <v>1</v>
      </c>
      <c r="B601" s="256" t="s">
        <v>114</v>
      </c>
      <c r="C601" s="251"/>
      <c r="D601" s="226">
        <v>55185</v>
      </c>
      <c r="E601" s="459"/>
      <c r="F601" s="226"/>
      <c r="G601" s="226"/>
      <c r="H601" s="401"/>
    </row>
    <row r="602" spans="1:8" s="325" customFormat="1" ht="15.75" hidden="1" customHeight="1" x14ac:dyDescent="0.25">
      <c r="A602" s="393">
        <v>1</v>
      </c>
      <c r="B602" s="256" t="s">
        <v>233</v>
      </c>
      <c r="C602" s="251"/>
      <c r="D602" s="226">
        <v>13500</v>
      </c>
      <c r="E602" s="334"/>
      <c r="F602" s="334"/>
      <c r="G602" s="352"/>
      <c r="H602" s="420"/>
    </row>
    <row r="603" spans="1:8" s="325" customFormat="1" hidden="1" x14ac:dyDescent="0.25">
      <c r="A603" s="393">
        <v>1</v>
      </c>
      <c r="B603" s="337" t="s">
        <v>234</v>
      </c>
      <c r="C603" s="251"/>
      <c r="D603" s="226"/>
      <c r="E603" s="334"/>
      <c r="F603" s="334"/>
      <c r="G603" s="352"/>
      <c r="H603" s="420"/>
    </row>
    <row r="604" spans="1:8" s="325" customFormat="1" hidden="1" x14ac:dyDescent="0.25">
      <c r="A604" s="393">
        <v>1</v>
      </c>
      <c r="B604" s="338" t="s">
        <v>149</v>
      </c>
      <c r="C604" s="251"/>
      <c r="D604" s="234">
        <f>D580+ROUND(D599*3.2,0)+D601</f>
        <v>90083</v>
      </c>
      <c r="E604" s="334"/>
      <c r="F604" s="334"/>
      <c r="G604" s="352"/>
      <c r="H604" s="420"/>
    </row>
    <row r="605" spans="1:8" s="325" customFormat="1" hidden="1" x14ac:dyDescent="0.25">
      <c r="A605" s="393">
        <v>1</v>
      </c>
      <c r="B605" s="339" t="s">
        <v>148</v>
      </c>
      <c r="C605" s="251"/>
      <c r="D605" s="234">
        <f>SUM(D578,D604)</f>
        <v>760128.01139601134</v>
      </c>
      <c r="E605" s="334"/>
      <c r="F605" s="334"/>
      <c r="G605" s="352"/>
      <c r="H605" s="420"/>
    </row>
    <row r="606" spans="1:8" s="325" customFormat="1" hidden="1" x14ac:dyDescent="0.25">
      <c r="A606" s="393">
        <v>1</v>
      </c>
      <c r="B606" s="264" t="s">
        <v>116</v>
      </c>
      <c r="C606" s="251"/>
      <c r="D606" s="234"/>
      <c r="E606" s="423"/>
      <c r="F606" s="423"/>
      <c r="G606" s="234"/>
      <c r="H606" s="420"/>
    </row>
    <row r="607" spans="1:8" s="325" customFormat="1" hidden="1" x14ac:dyDescent="0.25">
      <c r="A607" s="393">
        <v>1</v>
      </c>
      <c r="B607" s="236" t="s">
        <v>323</v>
      </c>
      <c r="C607" s="251"/>
      <c r="D607" s="226">
        <v>220</v>
      </c>
      <c r="E607" s="423"/>
      <c r="F607" s="423"/>
      <c r="G607" s="234"/>
      <c r="H607" s="420"/>
    </row>
    <row r="608" spans="1:8" s="402" customFormat="1" hidden="1" x14ac:dyDescent="0.25">
      <c r="A608" s="393">
        <v>1</v>
      </c>
      <c r="B608" s="268" t="s">
        <v>7</v>
      </c>
      <c r="C608" s="251"/>
      <c r="D608" s="226"/>
      <c r="E608" s="226"/>
      <c r="F608" s="226"/>
      <c r="G608" s="226"/>
      <c r="H608" s="401"/>
    </row>
    <row r="609" spans="1:8" s="402" customFormat="1" hidden="1" x14ac:dyDescent="0.25">
      <c r="A609" s="393">
        <v>1</v>
      </c>
      <c r="B609" s="270" t="s">
        <v>74</v>
      </c>
      <c r="C609" s="251"/>
      <c r="D609" s="226"/>
      <c r="E609" s="226"/>
      <c r="F609" s="226"/>
      <c r="G609" s="226"/>
      <c r="H609" s="401"/>
    </row>
    <row r="610" spans="1:8" s="402" customFormat="1" hidden="1" x14ac:dyDescent="0.25">
      <c r="A610" s="393">
        <v>1</v>
      </c>
      <c r="B610" s="460" t="s">
        <v>24</v>
      </c>
      <c r="C610" s="411">
        <v>240</v>
      </c>
      <c r="D610" s="226">
        <v>914</v>
      </c>
      <c r="E610" s="382">
        <v>8</v>
      </c>
      <c r="F610" s="226">
        <f>ROUND(G610/C610,0)</f>
        <v>30</v>
      </c>
      <c r="G610" s="226">
        <f>ROUND(D610*E610,0)</f>
        <v>7312</v>
      </c>
      <c r="H610" s="401"/>
    </row>
    <row r="611" spans="1:8" s="402" customFormat="1" hidden="1" x14ac:dyDescent="0.25">
      <c r="A611" s="393">
        <v>1</v>
      </c>
      <c r="B611" s="271" t="s">
        <v>37</v>
      </c>
      <c r="C611" s="225">
        <v>240</v>
      </c>
      <c r="D611" s="226">
        <v>1678</v>
      </c>
      <c r="E611" s="382">
        <v>8</v>
      </c>
      <c r="F611" s="226">
        <f>ROUND(G611/C611,0)</f>
        <v>56</v>
      </c>
      <c r="G611" s="226">
        <f>ROUND(D611*E611,0)</f>
        <v>13424</v>
      </c>
      <c r="H611" s="401"/>
    </row>
    <row r="612" spans="1:8" s="402" customFormat="1" hidden="1" x14ac:dyDescent="0.25">
      <c r="A612" s="393">
        <v>1</v>
      </c>
      <c r="B612" s="271" t="s">
        <v>57</v>
      </c>
      <c r="C612" s="225">
        <v>240</v>
      </c>
      <c r="D612" s="226">
        <v>840</v>
      </c>
      <c r="E612" s="382">
        <v>8</v>
      </c>
      <c r="F612" s="226">
        <f>ROUND(G612/C612,0)</f>
        <v>28</v>
      </c>
      <c r="G612" s="226">
        <f>ROUND(D612*E612,0)</f>
        <v>6720</v>
      </c>
      <c r="H612" s="401"/>
    </row>
    <row r="613" spans="1:8" s="402" customFormat="1" ht="18.75" hidden="1" customHeight="1" x14ac:dyDescent="0.25">
      <c r="A613" s="393">
        <v>1</v>
      </c>
      <c r="B613" s="239" t="s">
        <v>138</v>
      </c>
      <c r="C613" s="251"/>
      <c r="D613" s="373">
        <f>SUM(D610:D612)</f>
        <v>3432</v>
      </c>
      <c r="E613" s="428">
        <f>E611</f>
        <v>8</v>
      </c>
      <c r="F613" s="373">
        <f t="shared" ref="F613:G613" si="39">SUM(F610:F612)</f>
        <v>114</v>
      </c>
      <c r="G613" s="373">
        <f t="shared" si="39"/>
        <v>27456</v>
      </c>
      <c r="H613" s="401"/>
    </row>
    <row r="614" spans="1:8" s="402" customFormat="1" ht="18.75" hidden="1" customHeight="1" x14ac:dyDescent="0.25">
      <c r="A614" s="393">
        <v>1</v>
      </c>
      <c r="B614" s="448" t="s">
        <v>110</v>
      </c>
      <c r="C614" s="433"/>
      <c r="D614" s="434">
        <f t="shared" ref="D614" si="40">D613</f>
        <v>3432</v>
      </c>
      <c r="E614" s="455">
        <f t="shared" ref="E614:G614" si="41">E613</f>
        <v>8</v>
      </c>
      <c r="F614" s="434">
        <f t="shared" si="41"/>
        <v>114</v>
      </c>
      <c r="G614" s="434">
        <f t="shared" si="41"/>
        <v>27456</v>
      </c>
      <c r="H614" s="401"/>
    </row>
    <row r="615" spans="1:8" s="402" customFormat="1" ht="15.75" hidden="1" thickBot="1" x14ac:dyDescent="0.3">
      <c r="A615" s="393">
        <v>1</v>
      </c>
      <c r="B615" s="429" t="s">
        <v>10</v>
      </c>
      <c r="C615" s="436"/>
      <c r="D615" s="436"/>
      <c r="E615" s="436"/>
      <c r="F615" s="436"/>
      <c r="G615" s="436"/>
      <c r="H615" s="401"/>
    </row>
    <row r="616" spans="1:8" s="402" customFormat="1" ht="20.25" hidden="1" customHeight="1" x14ac:dyDescent="0.25">
      <c r="A616" s="393">
        <v>1</v>
      </c>
      <c r="B616" s="456" t="s">
        <v>127</v>
      </c>
      <c r="C616" s="457"/>
      <c r="D616" s="226"/>
      <c r="E616" s="226"/>
      <c r="F616" s="226"/>
      <c r="G616" s="226"/>
      <c r="H616" s="401"/>
    </row>
    <row r="617" spans="1:8" s="325" customFormat="1" ht="18.75" hidden="1" customHeight="1" x14ac:dyDescent="0.25">
      <c r="A617" s="393">
        <v>1</v>
      </c>
      <c r="B617" s="323" t="s">
        <v>213</v>
      </c>
      <c r="C617" s="323"/>
      <c r="D617" s="419"/>
      <c r="E617" s="324"/>
      <c r="F617" s="324"/>
      <c r="G617" s="324"/>
      <c r="H617" s="420"/>
    </row>
    <row r="618" spans="1:8" s="325" customFormat="1" hidden="1" x14ac:dyDescent="0.25">
      <c r="A618" s="393">
        <v>1</v>
      </c>
      <c r="B618" s="246" t="s">
        <v>115</v>
      </c>
      <c r="C618" s="326"/>
      <c r="D618" s="324">
        <f>SUM(D620,D621,D622,D623)+D619/2.7</f>
        <v>15903.666666666666</v>
      </c>
      <c r="E618" s="324"/>
      <c r="F618" s="324"/>
      <c r="G618" s="324"/>
      <c r="H618" s="420"/>
    </row>
    <row r="619" spans="1:8" s="325" customFormat="1" hidden="1" x14ac:dyDescent="0.25">
      <c r="A619" s="393"/>
      <c r="B619" s="246" t="s">
        <v>337</v>
      </c>
      <c r="C619" s="247"/>
      <c r="D619" s="226">
        <v>45</v>
      </c>
      <c r="E619" s="247"/>
      <c r="F619" s="247"/>
      <c r="G619" s="247"/>
      <c r="H619" s="420"/>
    </row>
    <row r="620" spans="1:8" s="325" customFormat="1" hidden="1" x14ac:dyDescent="0.25">
      <c r="A620" s="393">
        <v>1</v>
      </c>
      <c r="B620" s="327" t="s">
        <v>214</v>
      </c>
      <c r="C620" s="326"/>
      <c r="D620" s="324"/>
      <c r="E620" s="324"/>
      <c r="F620" s="324"/>
      <c r="G620" s="324"/>
      <c r="H620" s="420"/>
    </row>
    <row r="621" spans="1:8" s="325" customFormat="1" ht="17.25" hidden="1" customHeight="1" x14ac:dyDescent="0.25">
      <c r="A621" s="393">
        <v>1</v>
      </c>
      <c r="B621" s="327" t="s">
        <v>215</v>
      </c>
      <c r="C621" s="326"/>
      <c r="D621" s="226"/>
      <c r="E621" s="324"/>
      <c r="F621" s="324"/>
      <c r="G621" s="324"/>
      <c r="H621" s="420"/>
    </row>
    <row r="622" spans="1:8" s="325" customFormat="1" ht="30" hidden="1" x14ac:dyDescent="0.25">
      <c r="A622" s="393">
        <v>1</v>
      </c>
      <c r="B622" s="327" t="s">
        <v>216</v>
      </c>
      <c r="C622" s="326"/>
      <c r="D622" s="226">
        <v>250</v>
      </c>
      <c r="E622" s="324"/>
      <c r="F622" s="324"/>
      <c r="G622" s="324"/>
      <c r="H622" s="420"/>
    </row>
    <row r="623" spans="1:8" s="325" customFormat="1" hidden="1" x14ac:dyDescent="0.25">
      <c r="A623" s="393">
        <v>1</v>
      </c>
      <c r="B623" s="246" t="s">
        <v>217</v>
      </c>
      <c r="C623" s="326"/>
      <c r="D623" s="226">
        <v>15637</v>
      </c>
      <c r="E623" s="324"/>
      <c r="F623" s="324"/>
      <c r="G623" s="324"/>
      <c r="H623" s="420"/>
    </row>
    <row r="624" spans="1:8" s="325" customFormat="1" ht="45" hidden="1" x14ac:dyDescent="0.25">
      <c r="A624" s="393">
        <v>1</v>
      </c>
      <c r="B624" s="246" t="s">
        <v>336</v>
      </c>
      <c r="C624" s="326"/>
      <c r="D624" s="238">
        <v>1689</v>
      </c>
      <c r="E624" s="324"/>
      <c r="F624" s="324"/>
      <c r="G624" s="324"/>
      <c r="H624" s="420"/>
    </row>
    <row r="625" spans="1:8" s="402" customFormat="1" hidden="1" x14ac:dyDescent="0.25">
      <c r="A625" s="393">
        <v>1</v>
      </c>
      <c r="B625" s="256" t="s">
        <v>113</v>
      </c>
      <c r="C625" s="251"/>
      <c r="D625" s="226">
        <f>D626+D627</f>
        <v>48540.588235294119</v>
      </c>
      <c r="E625" s="450"/>
      <c r="F625" s="450"/>
      <c r="G625" s="226"/>
      <c r="H625" s="401"/>
    </row>
    <row r="626" spans="1:8" s="402" customFormat="1" hidden="1" x14ac:dyDescent="0.25">
      <c r="A626" s="393">
        <v>1</v>
      </c>
      <c r="B626" s="256" t="s">
        <v>304</v>
      </c>
      <c r="C626" s="261"/>
      <c r="D626" s="226">
        <v>41748</v>
      </c>
      <c r="E626" s="450"/>
      <c r="F626" s="450"/>
      <c r="G626" s="226"/>
      <c r="H626" s="401"/>
    </row>
    <row r="627" spans="1:8" s="402" customFormat="1" hidden="1" x14ac:dyDescent="0.25">
      <c r="A627" s="393">
        <v>1</v>
      </c>
      <c r="B627" s="256" t="s">
        <v>306</v>
      </c>
      <c r="C627" s="261"/>
      <c r="D627" s="238">
        <f>D628/8.5</f>
        <v>6792.588235294118</v>
      </c>
      <c r="E627" s="450"/>
      <c r="F627" s="450"/>
      <c r="G627" s="226"/>
      <c r="H627" s="401"/>
    </row>
    <row r="628" spans="1:8" s="325" customFormat="1" hidden="1" x14ac:dyDescent="0.25">
      <c r="A628" s="393">
        <v>1</v>
      </c>
      <c r="B628" s="249" t="s">
        <v>305</v>
      </c>
      <c r="C628" s="330"/>
      <c r="D628" s="226">
        <v>57737</v>
      </c>
      <c r="E628" s="324"/>
      <c r="F628" s="324"/>
      <c r="G628" s="324"/>
      <c r="H628" s="420"/>
    </row>
    <row r="629" spans="1:8" s="325" customFormat="1" ht="15.75" hidden="1" customHeight="1" x14ac:dyDescent="0.25">
      <c r="A629" s="393">
        <v>1</v>
      </c>
      <c r="B629" s="331" t="s">
        <v>218</v>
      </c>
      <c r="C629" s="332"/>
      <c r="D629" s="326">
        <f>D618+ROUND(D626*3.2,0)+D628/3.9</f>
        <v>164302.02564102563</v>
      </c>
      <c r="E629" s="334"/>
      <c r="F629" s="334"/>
      <c r="G629" s="352"/>
      <c r="H629" s="420"/>
    </row>
    <row r="630" spans="1:8" s="325" customFormat="1" ht="15.75" hidden="1" customHeight="1" x14ac:dyDescent="0.25">
      <c r="A630" s="393">
        <v>1</v>
      </c>
      <c r="B630" s="323" t="s">
        <v>150</v>
      </c>
      <c r="C630" s="251"/>
      <c r="D630" s="226"/>
      <c r="E630" s="334"/>
      <c r="F630" s="334"/>
      <c r="G630" s="352"/>
      <c r="H630" s="420"/>
    </row>
    <row r="631" spans="1:8" s="325" customFormat="1" ht="15.75" hidden="1" customHeight="1" x14ac:dyDescent="0.25">
      <c r="A631" s="393">
        <v>1</v>
      </c>
      <c r="B631" s="246" t="s">
        <v>115</v>
      </c>
      <c r="C631" s="251"/>
      <c r="D631" s="226">
        <f>SUM(D632,D633,D640,D646,D647,D648,D649)</f>
        <v>29811</v>
      </c>
      <c r="E631" s="334"/>
      <c r="F631" s="334"/>
      <c r="G631" s="352"/>
      <c r="H631" s="420"/>
    </row>
    <row r="632" spans="1:8" s="325" customFormat="1" ht="15.75" hidden="1" customHeight="1" x14ac:dyDescent="0.25">
      <c r="A632" s="393">
        <v>1</v>
      </c>
      <c r="B632" s="246" t="s">
        <v>214</v>
      </c>
      <c r="C632" s="251"/>
      <c r="D632" s="226"/>
      <c r="E632" s="334"/>
      <c r="F632" s="334"/>
      <c r="G632" s="352"/>
      <c r="H632" s="420"/>
    </row>
    <row r="633" spans="1:8" s="325" customFormat="1" ht="15.75" hidden="1" customHeight="1" x14ac:dyDescent="0.25">
      <c r="A633" s="393">
        <v>1</v>
      </c>
      <c r="B633" s="327" t="s">
        <v>219</v>
      </c>
      <c r="C633" s="251"/>
      <c r="D633" s="226">
        <f>D634+D635+D636+D638</f>
        <v>6661</v>
      </c>
      <c r="E633" s="334"/>
      <c r="F633" s="334"/>
      <c r="G633" s="352"/>
      <c r="H633" s="420"/>
    </row>
    <row r="634" spans="1:8" s="325" customFormat="1" ht="19.5" hidden="1" customHeight="1" x14ac:dyDescent="0.25">
      <c r="A634" s="393">
        <v>1</v>
      </c>
      <c r="B634" s="335" t="s">
        <v>220</v>
      </c>
      <c r="C634" s="251"/>
      <c r="D634" s="324">
        <v>4846</v>
      </c>
      <c r="E634" s="334"/>
      <c r="F634" s="334"/>
      <c r="G634" s="352"/>
      <c r="H634" s="420"/>
    </row>
    <row r="635" spans="1:8" s="325" customFormat="1" ht="15.75" hidden="1" customHeight="1" x14ac:dyDescent="0.25">
      <c r="A635" s="393">
        <v>1</v>
      </c>
      <c r="B635" s="335" t="s">
        <v>221</v>
      </c>
      <c r="C635" s="251"/>
      <c r="D635" s="324">
        <v>1454</v>
      </c>
      <c r="E635" s="334"/>
      <c r="F635" s="334"/>
      <c r="G635" s="352"/>
      <c r="H635" s="420"/>
    </row>
    <row r="636" spans="1:8" s="325" customFormat="1" ht="30.75" hidden="1" customHeight="1" x14ac:dyDescent="0.25">
      <c r="A636" s="393">
        <v>1</v>
      </c>
      <c r="B636" s="335" t="s">
        <v>222</v>
      </c>
      <c r="C636" s="251"/>
      <c r="D636" s="324"/>
      <c r="E636" s="334"/>
      <c r="F636" s="334"/>
      <c r="G636" s="352"/>
      <c r="H636" s="420"/>
    </row>
    <row r="637" spans="1:8" s="325" customFormat="1" hidden="1" x14ac:dyDescent="0.25">
      <c r="A637" s="393">
        <v>1</v>
      </c>
      <c r="B637" s="335" t="s">
        <v>223</v>
      </c>
      <c r="C637" s="251"/>
      <c r="D637" s="324"/>
      <c r="E637" s="334"/>
      <c r="F637" s="334"/>
      <c r="G637" s="352"/>
      <c r="H637" s="420"/>
    </row>
    <row r="638" spans="1:8" s="325" customFormat="1" ht="30" hidden="1" x14ac:dyDescent="0.25">
      <c r="A638" s="393">
        <v>1</v>
      </c>
      <c r="B638" s="335" t="s">
        <v>224</v>
      </c>
      <c r="C638" s="251"/>
      <c r="D638" s="324">
        <v>361</v>
      </c>
      <c r="E638" s="334"/>
      <c r="F638" s="334"/>
      <c r="G638" s="352"/>
      <c r="H638" s="420"/>
    </row>
    <row r="639" spans="1:8" s="325" customFormat="1" hidden="1" x14ac:dyDescent="0.25">
      <c r="A639" s="393">
        <v>1</v>
      </c>
      <c r="B639" s="335" t="s">
        <v>223</v>
      </c>
      <c r="C639" s="251"/>
      <c r="D639" s="421">
        <v>42</v>
      </c>
      <c r="E639" s="334"/>
      <c r="F639" s="334"/>
      <c r="G639" s="352"/>
      <c r="H639" s="420"/>
    </row>
    <row r="640" spans="1:8" s="325" customFormat="1" ht="30" hidden="1" customHeight="1" x14ac:dyDescent="0.25">
      <c r="A640" s="393">
        <v>1</v>
      </c>
      <c r="B640" s="327" t="s">
        <v>225</v>
      </c>
      <c r="C640" s="251"/>
      <c r="D640" s="226">
        <f>SUM(D641,D642,D644)</f>
        <v>23150</v>
      </c>
      <c r="E640" s="334"/>
      <c r="F640" s="334"/>
      <c r="G640" s="352"/>
      <c r="H640" s="420"/>
    </row>
    <row r="641" spans="1:8" s="325" customFormat="1" ht="30" hidden="1" x14ac:dyDescent="0.25">
      <c r="A641" s="393">
        <v>1</v>
      </c>
      <c r="B641" s="335" t="s">
        <v>226</v>
      </c>
      <c r="C641" s="251"/>
      <c r="D641" s="226">
        <v>1470</v>
      </c>
      <c r="E641" s="334"/>
      <c r="F641" s="334"/>
      <c r="G641" s="352"/>
      <c r="H641" s="420"/>
    </row>
    <row r="642" spans="1:8" s="325" customFormat="1" ht="45" hidden="1" x14ac:dyDescent="0.25">
      <c r="A642" s="393">
        <v>1</v>
      </c>
      <c r="B642" s="335" t="s">
        <v>227</v>
      </c>
      <c r="C642" s="251"/>
      <c r="D642" s="296">
        <v>18450</v>
      </c>
      <c r="E642" s="334"/>
      <c r="F642" s="334"/>
      <c r="G642" s="352"/>
      <c r="H642" s="420"/>
    </row>
    <row r="643" spans="1:8" s="325" customFormat="1" hidden="1" x14ac:dyDescent="0.25">
      <c r="A643" s="393">
        <v>1</v>
      </c>
      <c r="B643" s="335" t="s">
        <v>223</v>
      </c>
      <c r="C643" s="251"/>
      <c r="D643" s="296">
        <v>3960</v>
      </c>
      <c r="E643" s="334"/>
      <c r="F643" s="334"/>
      <c r="G643" s="352"/>
      <c r="H643" s="420"/>
    </row>
    <row r="644" spans="1:8" s="325" customFormat="1" ht="45" hidden="1" x14ac:dyDescent="0.25">
      <c r="A644" s="393">
        <v>1</v>
      </c>
      <c r="B644" s="335" t="s">
        <v>228</v>
      </c>
      <c r="C644" s="251"/>
      <c r="D644" s="296">
        <v>3230</v>
      </c>
      <c r="E644" s="334"/>
      <c r="F644" s="334"/>
      <c r="G644" s="352"/>
      <c r="H644" s="420"/>
    </row>
    <row r="645" spans="1:8" s="325" customFormat="1" hidden="1" x14ac:dyDescent="0.25">
      <c r="A645" s="393">
        <v>1</v>
      </c>
      <c r="B645" s="335" t="s">
        <v>223</v>
      </c>
      <c r="C645" s="251"/>
      <c r="D645" s="296">
        <v>2090</v>
      </c>
      <c r="E645" s="334"/>
      <c r="F645" s="334"/>
      <c r="G645" s="352"/>
      <c r="H645" s="420"/>
    </row>
    <row r="646" spans="1:8" s="325" customFormat="1" ht="31.5" hidden="1" customHeight="1" x14ac:dyDescent="0.25">
      <c r="A646" s="393">
        <v>1</v>
      </c>
      <c r="B646" s="327" t="s">
        <v>229</v>
      </c>
      <c r="C646" s="251"/>
      <c r="D646" s="226"/>
      <c r="E646" s="334"/>
      <c r="F646" s="334"/>
      <c r="G646" s="352"/>
      <c r="H646" s="420"/>
    </row>
    <row r="647" spans="1:8" s="325" customFormat="1" ht="30" hidden="1" x14ac:dyDescent="0.25">
      <c r="A647" s="393">
        <v>1</v>
      </c>
      <c r="B647" s="246" t="s">
        <v>230</v>
      </c>
      <c r="C647" s="251"/>
      <c r="D647" s="226"/>
      <c r="E647" s="334"/>
      <c r="F647" s="334"/>
      <c r="G647" s="352"/>
      <c r="H647" s="420"/>
    </row>
    <row r="648" spans="1:8" s="325" customFormat="1" ht="15.75" hidden="1" customHeight="1" x14ac:dyDescent="0.25">
      <c r="A648" s="393">
        <v>1</v>
      </c>
      <c r="B648" s="327" t="s">
        <v>231</v>
      </c>
      <c r="C648" s="251"/>
      <c r="D648" s="226"/>
      <c r="E648" s="334"/>
      <c r="F648" s="334"/>
      <c r="G648" s="352"/>
      <c r="H648" s="420"/>
    </row>
    <row r="649" spans="1:8" s="325" customFormat="1" ht="15.75" hidden="1" customHeight="1" x14ac:dyDescent="0.25">
      <c r="A649" s="393">
        <v>1</v>
      </c>
      <c r="B649" s="246" t="s">
        <v>232</v>
      </c>
      <c r="C649" s="251"/>
      <c r="D649" s="226"/>
      <c r="E649" s="334"/>
      <c r="F649" s="334"/>
      <c r="G649" s="352"/>
      <c r="H649" s="420"/>
    </row>
    <row r="650" spans="1:8" s="325" customFormat="1" hidden="1" x14ac:dyDescent="0.25">
      <c r="A650" s="393">
        <v>1</v>
      </c>
      <c r="B650" s="256" t="s">
        <v>113</v>
      </c>
      <c r="C650" s="326"/>
      <c r="D650" s="324"/>
      <c r="E650" s="334"/>
      <c r="F650" s="334"/>
      <c r="G650" s="352"/>
      <c r="H650" s="420"/>
    </row>
    <row r="651" spans="1:8" s="325" customFormat="1" hidden="1" x14ac:dyDescent="0.25">
      <c r="A651" s="393">
        <v>1</v>
      </c>
      <c r="B651" s="249" t="s">
        <v>147</v>
      </c>
      <c r="C651" s="326"/>
      <c r="D651" s="421"/>
      <c r="E651" s="334"/>
      <c r="F651" s="334"/>
      <c r="G651" s="352"/>
      <c r="H651" s="420"/>
    </row>
    <row r="652" spans="1:8" s="402" customFormat="1" ht="30" hidden="1" x14ac:dyDescent="0.25">
      <c r="A652" s="393">
        <v>1</v>
      </c>
      <c r="B652" s="256" t="s">
        <v>114</v>
      </c>
      <c r="C652" s="251"/>
      <c r="D652" s="226">
        <v>12195</v>
      </c>
      <c r="E652" s="450"/>
      <c r="F652" s="450"/>
      <c r="G652" s="226"/>
      <c r="H652" s="401"/>
    </row>
    <row r="653" spans="1:8" s="325" customFormat="1" ht="15.75" hidden="1" customHeight="1" x14ac:dyDescent="0.25">
      <c r="A653" s="393">
        <v>1</v>
      </c>
      <c r="B653" s="256" t="s">
        <v>233</v>
      </c>
      <c r="C653" s="251"/>
      <c r="D653" s="226"/>
      <c r="E653" s="334"/>
      <c r="F653" s="334"/>
      <c r="G653" s="352"/>
      <c r="H653" s="420"/>
    </row>
    <row r="654" spans="1:8" s="325" customFormat="1" hidden="1" x14ac:dyDescent="0.25">
      <c r="A654" s="393">
        <v>1</v>
      </c>
      <c r="B654" s="337" t="s">
        <v>234</v>
      </c>
      <c r="C654" s="251"/>
      <c r="D654" s="226"/>
      <c r="E654" s="334"/>
      <c r="F654" s="334"/>
      <c r="G654" s="352"/>
      <c r="H654" s="420"/>
    </row>
    <row r="655" spans="1:8" s="325" customFormat="1" hidden="1" x14ac:dyDescent="0.25">
      <c r="A655" s="393">
        <v>1</v>
      </c>
      <c r="B655" s="338" t="s">
        <v>149</v>
      </c>
      <c r="C655" s="251"/>
      <c r="D655" s="234">
        <f>D631+ROUND(D650*3.2,0)+D652</f>
        <v>42006</v>
      </c>
      <c r="E655" s="334"/>
      <c r="F655" s="334"/>
      <c r="G655" s="352"/>
      <c r="H655" s="420"/>
    </row>
    <row r="656" spans="1:8" s="325" customFormat="1" hidden="1" x14ac:dyDescent="0.25">
      <c r="A656" s="393">
        <v>1</v>
      </c>
      <c r="B656" s="339" t="s">
        <v>148</v>
      </c>
      <c r="C656" s="251"/>
      <c r="D656" s="234">
        <f>SUM(D629,D655)</f>
        <v>206308.02564102563</v>
      </c>
      <c r="E656" s="334"/>
      <c r="F656" s="334"/>
      <c r="G656" s="352"/>
      <c r="H656" s="420"/>
    </row>
    <row r="657" spans="1:8" s="402" customFormat="1" hidden="1" x14ac:dyDescent="0.25">
      <c r="A657" s="393">
        <v>1</v>
      </c>
      <c r="B657" s="268" t="s">
        <v>7</v>
      </c>
      <c r="C657" s="395"/>
      <c r="D657" s="226"/>
      <c r="E657" s="226"/>
      <c r="F657" s="226"/>
      <c r="G657" s="226"/>
      <c r="H657" s="401"/>
    </row>
    <row r="658" spans="1:8" s="402" customFormat="1" hidden="1" x14ac:dyDescent="0.25">
      <c r="A658" s="393">
        <v>1</v>
      </c>
      <c r="B658" s="270" t="s">
        <v>74</v>
      </c>
      <c r="C658" s="395"/>
      <c r="D658" s="226"/>
      <c r="E658" s="226"/>
      <c r="F658" s="226"/>
      <c r="G658" s="226"/>
      <c r="H658" s="401"/>
    </row>
    <row r="659" spans="1:8" s="402" customFormat="1" hidden="1" x14ac:dyDescent="0.25">
      <c r="A659" s="393">
        <v>1</v>
      </c>
      <c r="B659" s="271" t="s">
        <v>37</v>
      </c>
      <c r="C659" s="225">
        <v>240</v>
      </c>
      <c r="D659" s="226">
        <v>870</v>
      </c>
      <c r="E659" s="382">
        <v>8</v>
      </c>
      <c r="F659" s="226">
        <f>ROUND(G659/C659,0)</f>
        <v>29</v>
      </c>
      <c r="G659" s="226">
        <f>ROUND(D659*E659,0)</f>
        <v>6960</v>
      </c>
      <c r="H659" s="401"/>
    </row>
    <row r="660" spans="1:8" s="402" customFormat="1" ht="18" hidden="1" customHeight="1" x14ac:dyDescent="0.25">
      <c r="A660" s="393">
        <v>1</v>
      </c>
      <c r="B660" s="239" t="s">
        <v>138</v>
      </c>
      <c r="C660" s="395"/>
      <c r="D660" s="373">
        <f>D659</f>
        <v>870</v>
      </c>
      <c r="E660" s="428">
        <f>E659</f>
        <v>8</v>
      </c>
      <c r="F660" s="373">
        <f>F659</f>
        <v>29</v>
      </c>
      <c r="G660" s="373">
        <f>G659</f>
        <v>6960</v>
      </c>
      <c r="H660" s="401"/>
    </row>
    <row r="661" spans="1:8" s="402" customFormat="1" ht="18" hidden="1" customHeight="1" x14ac:dyDescent="0.25">
      <c r="A661" s="393">
        <v>1</v>
      </c>
      <c r="B661" s="448" t="s">
        <v>110</v>
      </c>
      <c r="C661" s="442"/>
      <c r="D661" s="434">
        <f t="shared" ref="D661" si="42">D660</f>
        <v>870</v>
      </c>
      <c r="E661" s="455">
        <f t="shared" ref="E661:G661" si="43">E660</f>
        <v>8</v>
      </c>
      <c r="F661" s="434">
        <f t="shared" si="43"/>
        <v>29</v>
      </c>
      <c r="G661" s="434">
        <f t="shared" si="43"/>
        <v>6960</v>
      </c>
      <c r="H661" s="401"/>
    </row>
    <row r="662" spans="1:8" s="402" customFormat="1" ht="15.75" hidden="1" thickBot="1" x14ac:dyDescent="0.3">
      <c r="A662" s="393">
        <v>1</v>
      </c>
      <c r="B662" s="429" t="s">
        <v>10</v>
      </c>
      <c r="C662" s="436"/>
      <c r="D662" s="436"/>
      <c r="E662" s="436"/>
      <c r="F662" s="436"/>
      <c r="G662" s="436"/>
      <c r="H662" s="401"/>
    </row>
    <row r="663" spans="1:8" s="402" customFormat="1" hidden="1" x14ac:dyDescent="0.25">
      <c r="A663" s="393">
        <v>1</v>
      </c>
      <c r="B663" s="433"/>
      <c r="C663" s="442"/>
      <c r="D663" s="226"/>
      <c r="E663" s="226"/>
      <c r="F663" s="226"/>
      <c r="G663" s="226"/>
      <c r="H663" s="401"/>
    </row>
    <row r="664" spans="1:8" s="402" customFormat="1" ht="15.75" hidden="1" customHeight="1" x14ac:dyDescent="0.25">
      <c r="A664" s="393">
        <v>1</v>
      </c>
      <c r="B664" s="431" t="s">
        <v>128</v>
      </c>
      <c r="C664" s="395"/>
      <c r="D664" s="226"/>
      <c r="E664" s="226"/>
      <c r="F664" s="226"/>
      <c r="G664" s="226"/>
      <c r="H664" s="401"/>
    </row>
    <row r="665" spans="1:8" s="325" customFormat="1" ht="18.75" hidden="1" customHeight="1" x14ac:dyDescent="0.25">
      <c r="A665" s="393">
        <v>1</v>
      </c>
      <c r="B665" s="323" t="s">
        <v>213</v>
      </c>
      <c r="C665" s="323"/>
      <c r="D665" s="419"/>
      <c r="E665" s="324"/>
      <c r="F665" s="324"/>
      <c r="G665" s="324"/>
      <c r="H665" s="420"/>
    </row>
    <row r="666" spans="1:8" s="325" customFormat="1" hidden="1" x14ac:dyDescent="0.25">
      <c r="A666" s="393">
        <v>1</v>
      </c>
      <c r="B666" s="246" t="s">
        <v>115</v>
      </c>
      <c r="C666" s="326"/>
      <c r="D666" s="324">
        <f>SUM(D667,D668,D669,D670)</f>
        <v>14600</v>
      </c>
      <c r="E666" s="324"/>
      <c r="F666" s="324"/>
      <c r="G666" s="324"/>
      <c r="H666" s="420"/>
    </row>
    <row r="667" spans="1:8" s="325" customFormat="1" hidden="1" x14ac:dyDescent="0.25">
      <c r="A667" s="393">
        <v>1</v>
      </c>
      <c r="B667" s="327" t="s">
        <v>214</v>
      </c>
      <c r="C667" s="326"/>
      <c r="D667" s="324"/>
      <c r="E667" s="324"/>
      <c r="F667" s="324"/>
      <c r="G667" s="324"/>
      <c r="H667" s="420"/>
    </row>
    <row r="668" spans="1:8" s="325" customFormat="1" ht="17.25" hidden="1" customHeight="1" x14ac:dyDescent="0.25">
      <c r="A668" s="393">
        <v>1</v>
      </c>
      <c r="B668" s="327" t="s">
        <v>215</v>
      </c>
      <c r="C668" s="326"/>
      <c r="D668" s="226">
        <v>5800</v>
      </c>
      <c r="E668" s="324"/>
      <c r="F668" s="324"/>
      <c r="G668" s="324"/>
      <c r="H668" s="420"/>
    </row>
    <row r="669" spans="1:8" s="325" customFormat="1" ht="30" hidden="1" x14ac:dyDescent="0.25">
      <c r="A669" s="393">
        <v>1</v>
      </c>
      <c r="B669" s="327" t="s">
        <v>216</v>
      </c>
      <c r="C669" s="326"/>
      <c r="D669" s="226"/>
      <c r="E669" s="324"/>
      <c r="F669" s="324"/>
      <c r="G669" s="324"/>
      <c r="H669" s="420"/>
    </row>
    <row r="670" spans="1:8" s="325" customFormat="1" hidden="1" x14ac:dyDescent="0.25">
      <c r="A670" s="393">
        <v>1</v>
      </c>
      <c r="B670" s="246" t="s">
        <v>217</v>
      </c>
      <c r="C670" s="326"/>
      <c r="D670" s="226">
        <v>8800</v>
      </c>
      <c r="E670" s="324"/>
      <c r="F670" s="324"/>
      <c r="G670" s="324"/>
      <c r="H670" s="420"/>
    </row>
    <row r="671" spans="1:8" s="325" customFormat="1" ht="45" hidden="1" x14ac:dyDescent="0.25">
      <c r="A671" s="393">
        <v>1</v>
      </c>
      <c r="B671" s="246" t="s">
        <v>336</v>
      </c>
      <c r="C671" s="326"/>
      <c r="D671" s="238">
        <v>3696</v>
      </c>
      <c r="E671" s="324"/>
      <c r="F671" s="324"/>
      <c r="G671" s="324"/>
      <c r="H671" s="420"/>
    </row>
    <row r="672" spans="1:8" s="402" customFormat="1" hidden="1" x14ac:dyDescent="0.25">
      <c r="A672" s="393">
        <v>1</v>
      </c>
      <c r="B672" s="256" t="s">
        <v>113</v>
      </c>
      <c r="C672" s="251"/>
      <c r="D672" s="226">
        <v>49000</v>
      </c>
      <c r="E672" s="450"/>
      <c r="F672" s="226"/>
      <c r="G672" s="226"/>
      <c r="H672" s="401"/>
    </row>
    <row r="673" spans="1:8" s="325" customFormat="1" hidden="1" x14ac:dyDescent="0.25">
      <c r="A673" s="393">
        <v>1</v>
      </c>
      <c r="B673" s="249" t="s">
        <v>147</v>
      </c>
      <c r="C673" s="330"/>
      <c r="D673" s="226"/>
      <c r="E673" s="324"/>
      <c r="F673" s="324"/>
      <c r="G673" s="324"/>
      <c r="H673" s="420"/>
    </row>
    <row r="674" spans="1:8" s="325" customFormat="1" ht="15.75" hidden="1" customHeight="1" x14ac:dyDescent="0.25">
      <c r="A674" s="393">
        <v>1</v>
      </c>
      <c r="B674" s="331" t="s">
        <v>218</v>
      </c>
      <c r="C674" s="332"/>
      <c r="D674" s="326">
        <f>D666+ROUND(D672*3.2,0)</f>
        <v>171400</v>
      </c>
      <c r="E674" s="334"/>
      <c r="F674" s="334"/>
      <c r="G674" s="352"/>
      <c r="H674" s="420"/>
    </row>
    <row r="675" spans="1:8" s="325" customFormat="1" ht="15.75" hidden="1" customHeight="1" x14ac:dyDescent="0.25">
      <c r="A675" s="393">
        <v>1</v>
      </c>
      <c r="B675" s="323" t="s">
        <v>150</v>
      </c>
      <c r="C675" s="251"/>
      <c r="D675" s="226"/>
      <c r="E675" s="334"/>
      <c r="F675" s="334"/>
      <c r="G675" s="352"/>
      <c r="H675" s="420"/>
    </row>
    <row r="676" spans="1:8" s="325" customFormat="1" ht="15.75" hidden="1" customHeight="1" x14ac:dyDescent="0.25">
      <c r="A676" s="393">
        <v>1</v>
      </c>
      <c r="B676" s="246" t="s">
        <v>115</v>
      </c>
      <c r="C676" s="251"/>
      <c r="D676" s="226">
        <f>SUM(D677,D678,D685,D691,D692,D693,D694)</f>
        <v>14010</v>
      </c>
      <c r="E676" s="334"/>
      <c r="F676" s="334"/>
      <c r="G676" s="352"/>
      <c r="H676" s="420"/>
    </row>
    <row r="677" spans="1:8" s="325" customFormat="1" ht="15.75" hidden="1" customHeight="1" x14ac:dyDescent="0.25">
      <c r="A677" s="393">
        <v>1</v>
      </c>
      <c r="B677" s="246" t="s">
        <v>214</v>
      </c>
      <c r="C677" s="251"/>
      <c r="D677" s="226"/>
      <c r="E677" s="334"/>
      <c r="F677" s="334"/>
      <c r="G677" s="352"/>
      <c r="H677" s="420"/>
    </row>
    <row r="678" spans="1:8" s="325" customFormat="1" ht="15.75" hidden="1" customHeight="1" x14ac:dyDescent="0.25">
      <c r="A678" s="393">
        <v>1</v>
      </c>
      <c r="B678" s="327" t="s">
        <v>219</v>
      </c>
      <c r="C678" s="251"/>
      <c r="D678" s="226">
        <f>D679+D680+D681+D683</f>
        <v>13530</v>
      </c>
      <c r="E678" s="334"/>
      <c r="F678" s="334"/>
      <c r="G678" s="352"/>
      <c r="H678" s="420"/>
    </row>
    <row r="679" spans="1:8" s="325" customFormat="1" ht="19.5" hidden="1" customHeight="1" x14ac:dyDescent="0.25">
      <c r="A679" s="393">
        <v>1</v>
      </c>
      <c r="B679" s="335" t="s">
        <v>220</v>
      </c>
      <c r="C679" s="251"/>
      <c r="D679" s="324">
        <v>10408</v>
      </c>
      <c r="E679" s="334"/>
      <c r="F679" s="334"/>
      <c r="G679" s="352"/>
      <c r="H679" s="420"/>
    </row>
    <row r="680" spans="1:8" s="325" customFormat="1" ht="15.75" hidden="1" customHeight="1" x14ac:dyDescent="0.25">
      <c r="A680" s="393">
        <v>1</v>
      </c>
      <c r="B680" s="335" t="s">
        <v>221</v>
      </c>
      <c r="C680" s="251"/>
      <c r="D680" s="324">
        <v>3122</v>
      </c>
      <c r="E680" s="334"/>
      <c r="F680" s="334"/>
      <c r="G680" s="352"/>
      <c r="H680" s="420"/>
    </row>
    <row r="681" spans="1:8" s="325" customFormat="1" ht="30.75" hidden="1" customHeight="1" x14ac:dyDescent="0.25">
      <c r="A681" s="393">
        <v>1</v>
      </c>
      <c r="B681" s="335" t="s">
        <v>222</v>
      </c>
      <c r="C681" s="251"/>
      <c r="D681" s="324"/>
      <c r="E681" s="334"/>
      <c r="F681" s="334"/>
      <c r="G681" s="352"/>
      <c r="H681" s="420"/>
    </row>
    <row r="682" spans="1:8" s="325" customFormat="1" hidden="1" x14ac:dyDescent="0.25">
      <c r="A682" s="393">
        <v>1</v>
      </c>
      <c r="B682" s="335" t="s">
        <v>223</v>
      </c>
      <c r="C682" s="251"/>
      <c r="D682" s="324"/>
      <c r="E682" s="334"/>
      <c r="F682" s="334"/>
      <c r="G682" s="352"/>
      <c r="H682" s="420"/>
    </row>
    <row r="683" spans="1:8" s="325" customFormat="1" ht="30" hidden="1" x14ac:dyDescent="0.25">
      <c r="A683" s="393">
        <v>1</v>
      </c>
      <c r="B683" s="335" t="s">
        <v>224</v>
      </c>
      <c r="C683" s="251"/>
      <c r="D683" s="324"/>
      <c r="E683" s="334"/>
      <c r="F683" s="334"/>
      <c r="G683" s="352"/>
      <c r="H683" s="420"/>
    </row>
    <row r="684" spans="1:8" s="325" customFormat="1" hidden="1" x14ac:dyDescent="0.25">
      <c r="A684" s="393">
        <v>1</v>
      </c>
      <c r="B684" s="335" t="s">
        <v>223</v>
      </c>
      <c r="C684" s="251"/>
      <c r="D684" s="421"/>
      <c r="E684" s="334"/>
      <c r="F684" s="334"/>
      <c r="G684" s="352"/>
      <c r="H684" s="420"/>
    </row>
    <row r="685" spans="1:8" s="325" customFormat="1" ht="30" hidden="1" customHeight="1" x14ac:dyDescent="0.25">
      <c r="A685" s="393">
        <v>1</v>
      </c>
      <c r="B685" s="327" t="s">
        <v>225</v>
      </c>
      <c r="C685" s="251"/>
      <c r="D685" s="226">
        <f>SUM(D686,D687,D689)</f>
        <v>480</v>
      </c>
      <c r="E685" s="334"/>
      <c r="F685" s="334"/>
      <c r="G685" s="352"/>
      <c r="H685" s="420"/>
    </row>
    <row r="686" spans="1:8" s="325" customFormat="1" ht="30" hidden="1" x14ac:dyDescent="0.25">
      <c r="A686" s="393">
        <v>1</v>
      </c>
      <c r="B686" s="335" t="s">
        <v>226</v>
      </c>
      <c r="C686" s="251"/>
      <c r="D686" s="226">
        <v>480</v>
      </c>
      <c r="E686" s="334"/>
      <c r="F686" s="334"/>
      <c r="G686" s="352"/>
      <c r="H686" s="420"/>
    </row>
    <row r="687" spans="1:8" s="325" customFormat="1" ht="45" hidden="1" x14ac:dyDescent="0.25">
      <c r="A687" s="393">
        <v>1</v>
      </c>
      <c r="B687" s="335" t="s">
        <v>227</v>
      </c>
      <c r="C687" s="251"/>
      <c r="D687" s="296"/>
      <c r="E687" s="334"/>
      <c r="F687" s="334"/>
      <c r="G687" s="352"/>
      <c r="H687" s="420"/>
    </row>
    <row r="688" spans="1:8" s="325" customFormat="1" hidden="1" x14ac:dyDescent="0.25">
      <c r="A688" s="393">
        <v>1</v>
      </c>
      <c r="B688" s="335" t="s">
        <v>223</v>
      </c>
      <c r="C688" s="251"/>
      <c r="D688" s="296"/>
      <c r="E688" s="334"/>
      <c r="F688" s="334"/>
      <c r="G688" s="352"/>
      <c r="H688" s="420"/>
    </row>
    <row r="689" spans="1:8" s="325" customFormat="1" ht="45" hidden="1" x14ac:dyDescent="0.25">
      <c r="A689" s="393">
        <v>1</v>
      </c>
      <c r="B689" s="335" t="s">
        <v>228</v>
      </c>
      <c r="C689" s="251"/>
      <c r="D689" s="296"/>
      <c r="E689" s="334"/>
      <c r="F689" s="334"/>
      <c r="G689" s="352"/>
      <c r="H689" s="420"/>
    </row>
    <row r="690" spans="1:8" s="325" customFormat="1" hidden="1" x14ac:dyDescent="0.25">
      <c r="A690" s="393">
        <v>1</v>
      </c>
      <c r="B690" s="335" t="s">
        <v>223</v>
      </c>
      <c r="C690" s="251"/>
      <c r="D690" s="296"/>
      <c r="E690" s="334"/>
      <c r="F690" s="334"/>
      <c r="G690" s="352"/>
      <c r="H690" s="420"/>
    </row>
    <row r="691" spans="1:8" s="325" customFormat="1" ht="31.5" hidden="1" customHeight="1" x14ac:dyDescent="0.25">
      <c r="A691" s="393">
        <v>1</v>
      </c>
      <c r="B691" s="327" t="s">
        <v>229</v>
      </c>
      <c r="C691" s="251"/>
      <c r="D691" s="226"/>
      <c r="E691" s="334"/>
      <c r="F691" s="334"/>
      <c r="G691" s="352"/>
      <c r="H691" s="420"/>
    </row>
    <row r="692" spans="1:8" s="325" customFormat="1" ht="30" hidden="1" x14ac:dyDescent="0.25">
      <c r="A692" s="393">
        <v>1</v>
      </c>
      <c r="B692" s="246" t="s">
        <v>230</v>
      </c>
      <c r="C692" s="251"/>
      <c r="D692" s="226"/>
      <c r="E692" s="334"/>
      <c r="F692" s="334"/>
      <c r="G692" s="352"/>
      <c r="H692" s="420"/>
    </row>
    <row r="693" spans="1:8" s="325" customFormat="1" ht="15.75" hidden="1" customHeight="1" x14ac:dyDescent="0.25">
      <c r="A693" s="393">
        <v>1</v>
      </c>
      <c r="B693" s="327" t="s">
        <v>231</v>
      </c>
      <c r="C693" s="251"/>
      <c r="D693" s="226"/>
      <c r="E693" s="334"/>
      <c r="F693" s="334"/>
      <c r="G693" s="352"/>
      <c r="H693" s="420"/>
    </row>
    <row r="694" spans="1:8" s="325" customFormat="1" ht="15.75" hidden="1" customHeight="1" x14ac:dyDescent="0.25">
      <c r="A694" s="393">
        <v>1</v>
      </c>
      <c r="B694" s="246" t="s">
        <v>232</v>
      </c>
      <c r="C694" s="251"/>
      <c r="D694" s="226"/>
      <c r="E694" s="334"/>
      <c r="F694" s="334"/>
      <c r="G694" s="352"/>
      <c r="H694" s="420"/>
    </row>
    <row r="695" spans="1:8" s="325" customFormat="1" hidden="1" x14ac:dyDescent="0.25">
      <c r="A695" s="393">
        <v>1</v>
      </c>
      <c r="B695" s="256" t="s">
        <v>113</v>
      </c>
      <c r="C695" s="326"/>
      <c r="D695" s="324"/>
      <c r="E695" s="334"/>
      <c r="F695" s="334"/>
      <c r="G695" s="352"/>
      <c r="H695" s="420"/>
    </row>
    <row r="696" spans="1:8" s="325" customFormat="1" hidden="1" x14ac:dyDescent="0.25">
      <c r="A696" s="393">
        <v>1</v>
      </c>
      <c r="B696" s="249" t="s">
        <v>147</v>
      </c>
      <c r="C696" s="326"/>
      <c r="D696" s="421"/>
      <c r="E696" s="334"/>
      <c r="F696" s="334"/>
      <c r="G696" s="352"/>
      <c r="H696" s="420"/>
    </row>
    <row r="697" spans="1:8" s="402" customFormat="1" ht="30" hidden="1" x14ac:dyDescent="0.25">
      <c r="A697" s="393">
        <v>1</v>
      </c>
      <c r="B697" s="256" t="s">
        <v>114</v>
      </c>
      <c r="C697" s="251"/>
      <c r="D697" s="226">
        <v>13300</v>
      </c>
      <c r="E697" s="450"/>
      <c r="F697" s="226"/>
      <c r="G697" s="226"/>
      <c r="H697" s="401"/>
    </row>
    <row r="698" spans="1:8" s="325" customFormat="1" ht="15.75" hidden="1" customHeight="1" x14ac:dyDescent="0.25">
      <c r="A698" s="393">
        <v>1</v>
      </c>
      <c r="B698" s="256" t="s">
        <v>233</v>
      </c>
      <c r="C698" s="251"/>
      <c r="D698" s="226"/>
      <c r="E698" s="334"/>
      <c r="F698" s="334"/>
      <c r="G698" s="352"/>
      <c r="H698" s="420"/>
    </row>
    <row r="699" spans="1:8" s="325" customFormat="1" hidden="1" x14ac:dyDescent="0.25">
      <c r="A699" s="393">
        <v>1</v>
      </c>
      <c r="B699" s="337" t="s">
        <v>234</v>
      </c>
      <c r="C699" s="251"/>
      <c r="D699" s="226"/>
      <c r="E699" s="334"/>
      <c r="F699" s="334"/>
      <c r="G699" s="352"/>
      <c r="H699" s="420"/>
    </row>
    <row r="700" spans="1:8" s="325" customFormat="1" hidden="1" x14ac:dyDescent="0.25">
      <c r="A700" s="393">
        <v>1</v>
      </c>
      <c r="B700" s="338" t="s">
        <v>149</v>
      </c>
      <c r="C700" s="251"/>
      <c r="D700" s="234">
        <f>D676+ROUND(D695*3.2,0)+D697</f>
        <v>27310</v>
      </c>
      <c r="E700" s="334"/>
      <c r="F700" s="334"/>
      <c r="G700" s="352"/>
      <c r="H700" s="420"/>
    </row>
    <row r="701" spans="1:8" s="325" customFormat="1" hidden="1" x14ac:dyDescent="0.25">
      <c r="A701" s="393">
        <v>1</v>
      </c>
      <c r="B701" s="339" t="s">
        <v>148</v>
      </c>
      <c r="C701" s="251"/>
      <c r="D701" s="234">
        <f>SUM(D674,D700)</f>
        <v>198710</v>
      </c>
      <c r="E701" s="334"/>
      <c r="F701" s="334"/>
      <c r="G701" s="352"/>
      <c r="H701" s="420"/>
    </row>
    <row r="702" spans="1:8" s="402" customFormat="1" hidden="1" x14ac:dyDescent="0.25">
      <c r="A702" s="393">
        <v>1</v>
      </c>
      <c r="B702" s="268" t="s">
        <v>7</v>
      </c>
      <c r="C702" s="461"/>
      <c r="D702" s="461"/>
      <c r="E702" s="450"/>
      <c r="F702" s="226"/>
      <c r="G702" s="226"/>
      <c r="H702" s="401"/>
    </row>
    <row r="703" spans="1:8" s="402" customFormat="1" hidden="1" x14ac:dyDescent="0.25">
      <c r="A703" s="393">
        <v>1</v>
      </c>
      <c r="B703" s="270" t="s">
        <v>74</v>
      </c>
      <c r="C703" s="461"/>
      <c r="D703" s="461"/>
      <c r="E703" s="450"/>
      <c r="F703" s="226"/>
      <c r="G703" s="226"/>
      <c r="H703" s="401"/>
    </row>
    <row r="704" spans="1:8" s="402" customFormat="1" hidden="1" x14ac:dyDescent="0.25">
      <c r="A704" s="393">
        <v>1</v>
      </c>
      <c r="B704" s="271" t="s">
        <v>37</v>
      </c>
      <c r="C704" s="225">
        <v>240</v>
      </c>
      <c r="D704" s="226">
        <v>1270</v>
      </c>
      <c r="E704" s="382">
        <v>8</v>
      </c>
      <c r="F704" s="226">
        <f>ROUND(G704/C704,0)</f>
        <v>42</v>
      </c>
      <c r="G704" s="226">
        <f>ROUND(D704*E704,0)</f>
        <v>10160</v>
      </c>
      <c r="H704" s="401"/>
    </row>
    <row r="705" spans="1:8" s="402" customFormat="1" hidden="1" x14ac:dyDescent="0.25">
      <c r="A705" s="393">
        <v>1</v>
      </c>
      <c r="B705" s="271" t="s">
        <v>57</v>
      </c>
      <c r="C705" s="225">
        <v>240</v>
      </c>
      <c r="D705" s="226">
        <v>590</v>
      </c>
      <c r="E705" s="382">
        <v>9</v>
      </c>
      <c r="F705" s="226">
        <f>ROUND(G705/C705,0)</f>
        <v>22</v>
      </c>
      <c r="G705" s="226">
        <f>ROUND(D705*E705,0)</f>
        <v>5310</v>
      </c>
      <c r="H705" s="401"/>
    </row>
    <row r="706" spans="1:8" s="402" customFormat="1" ht="17.25" hidden="1" customHeight="1" x14ac:dyDescent="0.25">
      <c r="A706" s="393">
        <v>1</v>
      </c>
      <c r="B706" s="239" t="s">
        <v>138</v>
      </c>
      <c r="C706" s="395"/>
      <c r="D706" s="373">
        <f>SUM(D704:D705)</f>
        <v>1860</v>
      </c>
      <c r="E706" s="428">
        <f>E704</f>
        <v>8</v>
      </c>
      <c r="F706" s="373">
        <f t="shared" ref="F706:G706" si="44">SUM(F704:F705)</f>
        <v>64</v>
      </c>
      <c r="G706" s="373">
        <f t="shared" si="44"/>
        <v>15470</v>
      </c>
      <c r="H706" s="401"/>
    </row>
    <row r="707" spans="1:8" s="402" customFormat="1" ht="17.25" hidden="1" customHeight="1" x14ac:dyDescent="0.25">
      <c r="A707" s="393">
        <v>1</v>
      </c>
      <c r="B707" s="448" t="s">
        <v>110</v>
      </c>
      <c r="C707" s="442"/>
      <c r="D707" s="434">
        <f t="shared" ref="D707" si="45">D706</f>
        <v>1860</v>
      </c>
      <c r="E707" s="455">
        <f t="shared" ref="E707:G707" si="46">E706</f>
        <v>8</v>
      </c>
      <c r="F707" s="434">
        <f t="shared" si="46"/>
        <v>64</v>
      </c>
      <c r="G707" s="434">
        <f t="shared" si="46"/>
        <v>15470</v>
      </c>
      <c r="H707" s="401"/>
    </row>
    <row r="708" spans="1:8" s="402" customFormat="1" ht="15.75" hidden="1" thickBot="1" x14ac:dyDescent="0.3">
      <c r="A708" s="393">
        <v>1</v>
      </c>
      <c r="B708" s="429" t="s">
        <v>10</v>
      </c>
      <c r="C708" s="415"/>
      <c r="D708" s="415"/>
      <c r="E708" s="415"/>
      <c r="F708" s="415"/>
      <c r="G708" s="415"/>
      <c r="H708" s="401"/>
    </row>
    <row r="709" spans="1:8" s="402" customFormat="1" hidden="1" x14ac:dyDescent="0.25">
      <c r="A709" s="393">
        <v>1</v>
      </c>
      <c r="B709" s="462"/>
      <c r="C709" s="447"/>
      <c r="D709" s="418"/>
      <c r="E709" s="418"/>
      <c r="F709" s="418"/>
      <c r="G709" s="418"/>
      <c r="H709" s="401"/>
    </row>
    <row r="710" spans="1:8" s="402" customFormat="1" hidden="1" x14ac:dyDescent="0.25">
      <c r="A710" s="393">
        <v>1</v>
      </c>
      <c r="B710" s="439" t="s">
        <v>129</v>
      </c>
      <c r="C710" s="395"/>
      <c r="D710" s="226"/>
      <c r="E710" s="226"/>
      <c r="F710" s="226"/>
      <c r="G710" s="226"/>
      <c r="H710" s="401"/>
    </row>
    <row r="711" spans="1:8" s="402" customFormat="1" hidden="1" x14ac:dyDescent="0.25">
      <c r="A711" s="393">
        <v>1</v>
      </c>
      <c r="B711" s="323" t="s">
        <v>180</v>
      </c>
      <c r="C711" s="251"/>
      <c r="D711" s="226"/>
      <c r="E711" s="226"/>
      <c r="F711" s="226"/>
      <c r="G711" s="226"/>
      <c r="H711" s="401"/>
    </row>
    <row r="712" spans="1:8" s="402" customFormat="1" hidden="1" x14ac:dyDescent="0.25">
      <c r="A712" s="393">
        <v>1</v>
      </c>
      <c r="B712" s="246" t="s">
        <v>115</v>
      </c>
      <c r="C712" s="251"/>
      <c r="D712" s="226">
        <f>D713/2.7</f>
        <v>5674.0740740740739</v>
      </c>
      <c r="E712" s="226"/>
      <c r="F712" s="226"/>
      <c r="G712" s="226"/>
      <c r="H712" s="401"/>
    </row>
    <row r="713" spans="1:8" s="402" customFormat="1" hidden="1" x14ac:dyDescent="0.25">
      <c r="A713" s="393"/>
      <c r="B713" s="246" t="s">
        <v>337</v>
      </c>
      <c r="C713" s="247"/>
      <c r="D713" s="226">
        <v>15320</v>
      </c>
      <c r="E713" s="247"/>
      <c r="F713" s="247"/>
      <c r="G713" s="247"/>
      <c r="H713" s="401"/>
    </row>
    <row r="714" spans="1:8" s="402" customFormat="1" hidden="1" x14ac:dyDescent="0.25">
      <c r="A714" s="393">
        <v>1</v>
      </c>
      <c r="B714" s="256" t="s">
        <v>113</v>
      </c>
      <c r="C714" s="251"/>
      <c r="D714" s="226">
        <f>(D715+D716)/8.5</f>
        <v>45785.294117647056</v>
      </c>
      <c r="E714" s="226"/>
      <c r="F714" s="226"/>
      <c r="G714" s="226"/>
      <c r="H714" s="401"/>
    </row>
    <row r="715" spans="1:8" s="402" customFormat="1" hidden="1" x14ac:dyDescent="0.25">
      <c r="A715" s="393">
        <v>1</v>
      </c>
      <c r="B715" s="289" t="s">
        <v>308</v>
      </c>
      <c r="C715" s="251"/>
      <c r="D715" s="226">
        <v>382810</v>
      </c>
      <c r="E715" s="226"/>
      <c r="F715" s="226"/>
      <c r="G715" s="226"/>
      <c r="H715" s="401"/>
    </row>
    <row r="716" spans="1:8" s="402" customFormat="1" hidden="1" x14ac:dyDescent="0.25">
      <c r="A716" s="393">
        <v>1</v>
      </c>
      <c r="B716" s="289" t="s">
        <v>309</v>
      </c>
      <c r="C716" s="251"/>
      <c r="D716" s="226">
        <v>6365</v>
      </c>
      <c r="E716" s="226"/>
      <c r="F716" s="226"/>
      <c r="G716" s="226"/>
      <c r="H716" s="401"/>
    </row>
    <row r="717" spans="1:8" s="402" customFormat="1" ht="30" hidden="1" x14ac:dyDescent="0.25">
      <c r="A717" s="393">
        <v>1</v>
      </c>
      <c r="B717" s="256" t="s">
        <v>114</v>
      </c>
      <c r="C717" s="251"/>
      <c r="D717" s="226"/>
      <c r="E717" s="226"/>
      <c r="F717" s="226"/>
      <c r="G717" s="226"/>
      <c r="H717" s="401"/>
    </row>
    <row r="718" spans="1:8" s="402" customFormat="1" hidden="1" x14ac:dyDescent="0.25">
      <c r="A718" s="393">
        <v>1</v>
      </c>
      <c r="B718" s="262" t="s">
        <v>148</v>
      </c>
      <c r="C718" s="251"/>
      <c r="D718" s="234">
        <f>D712+ROUND((D715+D716)/3.9,0)+D717</f>
        <v>105462.07407407407</v>
      </c>
      <c r="E718" s="226"/>
      <c r="F718" s="226"/>
      <c r="G718" s="226"/>
      <c r="H718" s="401"/>
    </row>
    <row r="719" spans="1:8" s="402" customFormat="1" ht="15.75" hidden="1" thickBot="1" x14ac:dyDescent="0.3">
      <c r="A719" s="393">
        <v>1</v>
      </c>
      <c r="B719" s="449" t="s">
        <v>10</v>
      </c>
      <c r="C719" s="436"/>
      <c r="D719" s="436"/>
      <c r="E719" s="436"/>
      <c r="F719" s="436"/>
      <c r="G719" s="436"/>
      <c r="H719" s="401"/>
    </row>
    <row r="720" spans="1:8" s="402" customFormat="1" hidden="1" x14ac:dyDescent="0.25">
      <c r="A720" s="393">
        <v>1</v>
      </c>
      <c r="B720" s="437"/>
      <c r="C720" s="447"/>
      <c r="D720" s="418"/>
      <c r="E720" s="418"/>
      <c r="F720" s="418"/>
      <c r="G720" s="418"/>
      <c r="H720" s="401"/>
    </row>
    <row r="721" spans="1:8" s="402" customFormat="1" hidden="1" x14ac:dyDescent="0.25">
      <c r="A721" s="393">
        <v>1</v>
      </c>
      <c r="B721" s="439" t="s">
        <v>130</v>
      </c>
      <c r="C721" s="395"/>
      <c r="D721" s="226"/>
      <c r="E721" s="226"/>
      <c r="F721" s="226"/>
      <c r="G721" s="226"/>
      <c r="H721" s="401"/>
    </row>
    <row r="722" spans="1:8" s="402" customFormat="1" hidden="1" x14ac:dyDescent="0.25">
      <c r="A722" s="393">
        <v>1</v>
      </c>
      <c r="B722" s="323" t="s">
        <v>6</v>
      </c>
      <c r="C722" s="251"/>
      <c r="D722" s="226"/>
      <c r="E722" s="226"/>
      <c r="F722" s="226"/>
      <c r="G722" s="226"/>
      <c r="H722" s="401"/>
    </row>
    <row r="723" spans="1:8" s="402" customFormat="1" hidden="1" x14ac:dyDescent="0.25">
      <c r="A723" s="393">
        <v>1</v>
      </c>
      <c r="B723" s="246" t="s">
        <v>115</v>
      </c>
      <c r="C723" s="251"/>
      <c r="D723" s="226">
        <f>D724/2.7</f>
        <v>8148.1481481481478</v>
      </c>
      <c r="E723" s="226"/>
      <c r="F723" s="226"/>
      <c r="G723" s="226"/>
      <c r="H723" s="401"/>
    </row>
    <row r="724" spans="1:8" s="402" customFormat="1" hidden="1" x14ac:dyDescent="0.25">
      <c r="A724" s="393"/>
      <c r="B724" s="246" t="s">
        <v>337</v>
      </c>
      <c r="C724" s="247"/>
      <c r="D724" s="226">
        <v>22000</v>
      </c>
      <c r="E724" s="247"/>
      <c r="F724" s="247"/>
      <c r="G724" s="247"/>
      <c r="H724" s="401"/>
    </row>
    <row r="725" spans="1:8" s="402" customFormat="1" hidden="1" x14ac:dyDescent="0.25">
      <c r="A725" s="393">
        <v>1</v>
      </c>
      <c r="B725" s="256" t="s">
        <v>113</v>
      </c>
      <c r="C725" s="251"/>
      <c r="D725" s="226">
        <f>(D726+D727)/8.5</f>
        <v>33235.294117647056</v>
      </c>
      <c r="E725" s="226"/>
      <c r="F725" s="226"/>
      <c r="G725" s="226"/>
      <c r="H725" s="401"/>
    </row>
    <row r="726" spans="1:8" s="402" customFormat="1" hidden="1" x14ac:dyDescent="0.25">
      <c r="A726" s="393">
        <v>1</v>
      </c>
      <c r="B726" s="289" t="s">
        <v>308</v>
      </c>
      <c r="C726" s="251"/>
      <c r="D726" s="226">
        <v>277000</v>
      </c>
      <c r="E726" s="226"/>
      <c r="F726" s="226"/>
      <c r="G726" s="226"/>
      <c r="H726" s="401"/>
    </row>
    <row r="727" spans="1:8" s="402" customFormat="1" hidden="1" x14ac:dyDescent="0.25">
      <c r="A727" s="393">
        <v>1</v>
      </c>
      <c r="B727" s="289" t="s">
        <v>309</v>
      </c>
      <c r="C727" s="251"/>
      <c r="D727" s="226">
        <v>5500</v>
      </c>
      <c r="E727" s="226"/>
      <c r="F727" s="226"/>
      <c r="G727" s="226"/>
      <c r="H727" s="401"/>
    </row>
    <row r="728" spans="1:8" s="402" customFormat="1" ht="30" hidden="1" x14ac:dyDescent="0.25">
      <c r="A728" s="393">
        <v>1</v>
      </c>
      <c r="B728" s="256" t="s">
        <v>114</v>
      </c>
      <c r="C728" s="251"/>
      <c r="D728" s="226"/>
      <c r="E728" s="226"/>
      <c r="F728" s="226"/>
      <c r="G728" s="226"/>
      <c r="H728" s="401"/>
    </row>
    <row r="729" spans="1:8" s="402" customFormat="1" hidden="1" x14ac:dyDescent="0.25">
      <c r="A729" s="393">
        <v>1</v>
      </c>
      <c r="B729" s="262" t="s">
        <v>148</v>
      </c>
      <c r="C729" s="251"/>
      <c r="D729" s="234">
        <f>D723+ROUND((D726+D727)/3.9,0)+D728</f>
        <v>80584.148148148146</v>
      </c>
      <c r="E729" s="226"/>
      <c r="F729" s="226"/>
      <c r="G729" s="226"/>
      <c r="H729" s="401"/>
    </row>
    <row r="730" spans="1:8" s="402" customFormat="1" ht="15.75" hidden="1" thickBot="1" x14ac:dyDescent="0.3">
      <c r="A730" s="393">
        <v>1</v>
      </c>
      <c r="B730" s="449" t="s">
        <v>10</v>
      </c>
      <c r="C730" s="436"/>
      <c r="D730" s="436"/>
      <c r="E730" s="436"/>
      <c r="F730" s="436"/>
      <c r="G730" s="436"/>
      <c r="H730" s="401"/>
    </row>
    <row r="731" spans="1:8" s="402" customFormat="1" ht="14.25" hidden="1" customHeight="1" thickBot="1" x14ac:dyDescent="0.3">
      <c r="A731" s="393">
        <v>1</v>
      </c>
      <c r="B731" s="437"/>
      <c r="C731" s="447"/>
      <c r="D731" s="418"/>
      <c r="E731" s="418"/>
      <c r="F731" s="418"/>
      <c r="G731" s="418"/>
      <c r="H731" s="401"/>
    </row>
    <row r="732" spans="1:8" s="402" customFormat="1" hidden="1" x14ac:dyDescent="0.25">
      <c r="A732" s="393">
        <v>1</v>
      </c>
      <c r="B732" s="463"/>
      <c r="C732" s="438"/>
      <c r="D732" s="418"/>
      <c r="E732" s="418"/>
      <c r="F732" s="418"/>
      <c r="G732" s="418"/>
      <c r="H732" s="401"/>
    </row>
    <row r="733" spans="1:8" x14ac:dyDescent="0.25">
      <c r="A733" s="136">
        <v>1</v>
      </c>
      <c r="B733" s="184" t="s">
        <v>151</v>
      </c>
      <c r="C733" s="85"/>
      <c r="D733" s="15"/>
      <c r="E733" s="15"/>
      <c r="F733" s="15"/>
      <c r="G733" s="15"/>
    </row>
    <row r="734" spans="1:8" x14ac:dyDescent="0.25">
      <c r="A734" s="136">
        <v>1</v>
      </c>
      <c r="B734" s="22" t="s">
        <v>180</v>
      </c>
      <c r="C734" s="23"/>
      <c r="D734" s="15"/>
      <c r="E734" s="15"/>
      <c r="F734" s="15"/>
      <c r="G734" s="15"/>
    </row>
    <row r="735" spans="1:8" x14ac:dyDescent="0.25">
      <c r="A735" s="136">
        <v>1</v>
      </c>
      <c r="B735" s="24" t="s">
        <v>115</v>
      </c>
      <c r="C735" s="23"/>
      <c r="D735" s="15">
        <f>D736/2.7</f>
        <v>5555.5555555555547</v>
      </c>
      <c r="E735" s="15"/>
      <c r="F735" s="15"/>
      <c r="G735" s="15"/>
    </row>
    <row r="736" spans="1:8" x14ac:dyDescent="0.25">
      <c r="A736" s="136"/>
      <c r="B736" s="246" t="s">
        <v>337</v>
      </c>
      <c r="C736" s="247"/>
      <c r="D736" s="226">
        <v>15000</v>
      </c>
      <c r="E736" s="247"/>
      <c r="F736" s="247"/>
      <c r="G736" s="247"/>
      <c r="H736" s="401"/>
    </row>
    <row r="737" spans="1:8" x14ac:dyDescent="0.25">
      <c r="A737" s="136">
        <v>1</v>
      </c>
      <c r="B737" s="25" t="s">
        <v>113</v>
      </c>
      <c r="C737" s="23"/>
      <c r="D737" s="15">
        <f>(D738+D739)/8.5</f>
        <v>36594.941176470587</v>
      </c>
      <c r="E737" s="15"/>
      <c r="F737" s="15"/>
      <c r="G737" s="15"/>
    </row>
    <row r="738" spans="1:8" s="402" customFormat="1" x14ac:dyDescent="0.25">
      <c r="A738" s="393">
        <v>1</v>
      </c>
      <c r="B738" s="289" t="s">
        <v>308</v>
      </c>
      <c r="C738" s="251"/>
      <c r="D738" s="226">
        <f>306057+3000</f>
        <v>309057</v>
      </c>
      <c r="E738" s="226"/>
      <c r="F738" s="226"/>
      <c r="G738" s="226"/>
      <c r="H738" s="401"/>
    </row>
    <row r="739" spans="1:8" s="402" customFormat="1" x14ac:dyDescent="0.25">
      <c r="A739" s="393">
        <v>1</v>
      </c>
      <c r="B739" s="289" t="s">
        <v>309</v>
      </c>
      <c r="C739" s="251"/>
      <c r="D739" s="226">
        <f>5000-3000</f>
        <v>2000</v>
      </c>
      <c r="E739" s="226"/>
      <c r="F739" s="226"/>
      <c r="G739" s="226"/>
      <c r="H739" s="401"/>
    </row>
    <row r="740" spans="1:8" ht="30" x14ac:dyDescent="0.25">
      <c r="A740" s="136">
        <v>1</v>
      </c>
      <c r="B740" s="25" t="s">
        <v>114</v>
      </c>
      <c r="C740" s="23"/>
      <c r="D740" s="15"/>
      <c r="E740" s="15"/>
      <c r="F740" s="15"/>
      <c r="G740" s="15"/>
    </row>
    <row r="741" spans="1:8" x14ac:dyDescent="0.25">
      <c r="A741" s="136">
        <v>1</v>
      </c>
      <c r="B741" s="44" t="s">
        <v>148</v>
      </c>
      <c r="C741" s="23"/>
      <c r="D741" s="19">
        <f>D735+ROUND((D738+D739)/3.9,0)+D740</f>
        <v>85313.555555555562</v>
      </c>
      <c r="E741" s="15"/>
      <c r="F741" s="15"/>
      <c r="G741" s="15"/>
    </row>
    <row r="742" spans="1:8" ht="15.75" thickBot="1" x14ac:dyDescent="0.3">
      <c r="A742" s="136">
        <v>1</v>
      </c>
      <c r="B742" s="79" t="s">
        <v>10</v>
      </c>
      <c r="C742" s="89"/>
      <c r="D742" s="199"/>
      <c r="E742" s="199"/>
      <c r="F742" s="199"/>
      <c r="G742" s="199"/>
    </row>
    <row r="743" spans="1:8" s="402" customFormat="1" ht="21.75" hidden="1" customHeight="1" x14ac:dyDescent="0.25">
      <c r="A743" s="393">
        <v>1</v>
      </c>
      <c r="B743" s="464" t="s">
        <v>152</v>
      </c>
      <c r="C743" s="465"/>
      <c r="D743" s="226"/>
      <c r="E743" s="226"/>
      <c r="F743" s="226"/>
      <c r="G743" s="226"/>
      <c r="H743" s="401"/>
    </row>
    <row r="744" spans="1:8" s="325" customFormat="1" ht="18.75" hidden="1" customHeight="1" x14ac:dyDescent="0.25">
      <c r="A744" s="393">
        <v>1</v>
      </c>
      <c r="B744" s="323" t="s">
        <v>213</v>
      </c>
      <c r="C744" s="323"/>
      <c r="D744" s="419"/>
      <c r="E744" s="324"/>
      <c r="F744" s="324"/>
      <c r="G744" s="324"/>
      <c r="H744" s="420"/>
    </row>
    <row r="745" spans="1:8" s="325" customFormat="1" hidden="1" x14ac:dyDescent="0.25">
      <c r="A745" s="393">
        <v>1</v>
      </c>
      <c r="B745" s="246" t="s">
        <v>115</v>
      </c>
      <c r="C745" s="326"/>
      <c r="D745" s="324">
        <f>SUM(D746,D747,D748,D749)</f>
        <v>20000</v>
      </c>
      <c r="E745" s="324"/>
      <c r="F745" s="324"/>
      <c r="G745" s="324"/>
      <c r="H745" s="420"/>
    </row>
    <row r="746" spans="1:8" s="325" customFormat="1" hidden="1" x14ac:dyDescent="0.25">
      <c r="A746" s="393">
        <v>1</v>
      </c>
      <c r="B746" s="327" t="s">
        <v>214</v>
      </c>
      <c r="C746" s="326"/>
      <c r="D746" s="324"/>
      <c r="E746" s="324"/>
      <c r="F746" s="324"/>
      <c r="G746" s="324"/>
      <c r="H746" s="420"/>
    </row>
    <row r="747" spans="1:8" s="325" customFormat="1" ht="17.25" hidden="1" customHeight="1" x14ac:dyDescent="0.25">
      <c r="A747" s="393">
        <v>1</v>
      </c>
      <c r="B747" s="327" t="s">
        <v>215</v>
      </c>
      <c r="C747" s="326"/>
      <c r="D747" s="226">
        <v>3000</v>
      </c>
      <c r="E747" s="324"/>
      <c r="F747" s="324"/>
      <c r="G747" s="324"/>
      <c r="H747" s="420"/>
    </row>
    <row r="748" spans="1:8" s="325" customFormat="1" ht="30" hidden="1" x14ac:dyDescent="0.25">
      <c r="A748" s="393">
        <v>1</v>
      </c>
      <c r="B748" s="327" t="s">
        <v>216</v>
      </c>
      <c r="C748" s="326"/>
      <c r="D748" s="226"/>
      <c r="E748" s="324"/>
      <c r="F748" s="324"/>
      <c r="G748" s="324"/>
      <c r="H748" s="420"/>
    </row>
    <row r="749" spans="1:8" s="325" customFormat="1" hidden="1" x14ac:dyDescent="0.25">
      <c r="A749" s="393">
        <v>1</v>
      </c>
      <c r="B749" s="246" t="s">
        <v>217</v>
      </c>
      <c r="C749" s="326"/>
      <c r="D749" s="226">
        <v>17000</v>
      </c>
      <c r="E749" s="324"/>
      <c r="F749" s="324"/>
      <c r="G749" s="324"/>
      <c r="H749" s="420"/>
    </row>
    <row r="750" spans="1:8" s="393" customFormat="1" hidden="1" x14ac:dyDescent="0.25">
      <c r="A750" s="393">
        <v>1</v>
      </c>
      <c r="B750" s="256" t="s">
        <v>113</v>
      </c>
      <c r="C750" s="251"/>
      <c r="D750" s="226">
        <v>40000</v>
      </c>
      <c r="E750" s="226"/>
      <c r="F750" s="226"/>
      <c r="G750" s="226"/>
      <c r="H750" s="397"/>
    </row>
    <row r="751" spans="1:8" s="325" customFormat="1" hidden="1" x14ac:dyDescent="0.25">
      <c r="A751" s="393">
        <v>1</v>
      </c>
      <c r="B751" s="249" t="s">
        <v>147</v>
      </c>
      <c r="C751" s="330"/>
      <c r="D751" s="226"/>
      <c r="E751" s="324"/>
      <c r="F751" s="324"/>
      <c r="G751" s="324"/>
      <c r="H751" s="420"/>
    </row>
    <row r="752" spans="1:8" s="325" customFormat="1" ht="15.75" hidden="1" customHeight="1" x14ac:dyDescent="0.25">
      <c r="A752" s="393">
        <v>1</v>
      </c>
      <c r="B752" s="331" t="s">
        <v>218</v>
      </c>
      <c r="C752" s="332"/>
      <c r="D752" s="326">
        <f>D745+ROUND(D750*3.2,0)</f>
        <v>148000</v>
      </c>
      <c r="E752" s="334"/>
      <c r="F752" s="334"/>
      <c r="G752" s="352"/>
      <c r="H752" s="420"/>
    </row>
    <row r="753" spans="1:8" s="325" customFormat="1" ht="15.75" hidden="1" customHeight="1" x14ac:dyDescent="0.25">
      <c r="A753" s="393">
        <v>1</v>
      </c>
      <c r="B753" s="323" t="s">
        <v>150</v>
      </c>
      <c r="C753" s="251"/>
      <c r="D753" s="226"/>
      <c r="E753" s="334"/>
      <c r="F753" s="334"/>
      <c r="G753" s="352"/>
      <c r="H753" s="420"/>
    </row>
    <row r="754" spans="1:8" s="325" customFormat="1" ht="15.75" hidden="1" customHeight="1" x14ac:dyDescent="0.25">
      <c r="A754" s="393">
        <v>1</v>
      </c>
      <c r="B754" s="246" t="s">
        <v>115</v>
      </c>
      <c r="C754" s="251"/>
      <c r="D754" s="226">
        <f>SUM(D755,D756,D763,D769,D770,D771,D772)</f>
        <v>60574</v>
      </c>
      <c r="E754" s="334"/>
      <c r="F754" s="334"/>
      <c r="G754" s="352"/>
      <c r="H754" s="420"/>
    </row>
    <row r="755" spans="1:8" s="325" customFormat="1" ht="15.75" hidden="1" customHeight="1" x14ac:dyDescent="0.25">
      <c r="A755" s="393">
        <v>1</v>
      </c>
      <c r="B755" s="246" t="s">
        <v>214</v>
      </c>
      <c r="C755" s="251"/>
      <c r="D755" s="226"/>
      <c r="E755" s="334"/>
      <c r="F755" s="334"/>
      <c r="G755" s="352"/>
      <c r="H755" s="420"/>
    </row>
    <row r="756" spans="1:8" s="325" customFormat="1" ht="15.75" hidden="1" customHeight="1" x14ac:dyDescent="0.25">
      <c r="A756" s="393">
        <v>1</v>
      </c>
      <c r="B756" s="327" t="s">
        <v>219</v>
      </c>
      <c r="C756" s="251"/>
      <c r="D756" s="226">
        <f>D757+D758+D759+D761</f>
        <v>1292</v>
      </c>
      <c r="E756" s="334"/>
      <c r="F756" s="334"/>
      <c r="G756" s="352"/>
      <c r="H756" s="420"/>
    </row>
    <row r="757" spans="1:8" s="325" customFormat="1" ht="19.5" hidden="1" customHeight="1" x14ac:dyDescent="0.25">
      <c r="A757" s="393">
        <v>1</v>
      </c>
      <c r="B757" s="335" t="s">
        <v>220</v>
      </c>
      <c r="C757" s="251"/>
      <c r="D757" s="324"/>
      <c r="E757" s="334"/>
      <c r="F757" s="334"/>
      <c r="G757" s="352"/>
      <c r="H757" s="420"/>
    </row>
    <row r="758" spans="1:8" s="325" customFormat="1" ht="15.75" hidden="1" customHeight="1" x14ac:dyDescent="0.25">
      <c r="A758" s="393">
        <v>1</v>
      </c>
      <c r="B758" s="335" t="s">
        <v>221</v>
      </c>
      <c r="C758" s="251"/>
      <c r="D758" s="324"/>
      <c r="E758" s="334"/>
      <c r="F758" s="334"/>
      <c r="G758" s="352"/>
      <c r="H758" s="420"/>
    </row>
    <row r="759" spans="1:8" s="325" customFormat="1" ht="30.75" hidden="1" customHeight="1" x14ac:dyDescent="0.25">
      <c r="A759" s="393">
        <v>1</v>
      </c>
      <c r="B759" s="335" t="s">
        <v>222</v>
      </c>
      <c r="C759" s="251"/>
      <c r="D759" s="324">
        <v>671</v>
      </c>
      <c r="E759" s="334"/>
      <c r="F759" s="334"/>
      <c r="G759" s="352"/>
      <c r="H759" s="420"/>
    </row>
    <row r="760" spans="1:8" s="325" customFormat="1" hidden="1" x14ac:dyDescent="0.25">
      <c r="A760" s="393">
        <v>1</v>
      </c>
      <c r="B760" s="335" t="s">
        <v>223</v>
      </c>
      <c r="C760" s="251"/>
      <c r="D760" s="324">
        <v>89</v>
      </c>
      <c r="E760" s="334"/>
      <c r="F760" s="334"/>
      <c r="G760" s="352"/>
      <c r="H760" s="420"/>
    </row>
    <row r="761" spans="1:8" s="325" customFormat="1" ht="30" hidden="1" x14ac:dyDescent="0.25">
      <c r="A761" s="393">
        <v>1</v>
      </c>
      <c r="B761" s="335" t="s">
        <v>224</v>
      </c>
      <c r="C761" s="251"/>
      <c r="D761" s="324">
        <v>621</v>
      </c>
      <c r="E761" s="334"/>
      <c r="F761" s="334"/>
      <c r="G761" s="352"/>
      <c r="H761" s="420"/>
    </row>
    <row r="762" spans="1:8" s="325" customFormat="1" hidden="1" x14ac:dyDescent="0.25">
      <c r="A762" s="393">
        <v>1</v>
      </c>
      <c r="B762" s="335" t="s">
        <v>223</v>
      </c>
      <c r="C762" s="251"/>
      <c r="D762" s="421">
        <v>89</v>
      </c>
      <c r="E762" s="334"/>
      <c r="F762" s="334"/>
      <c r="G762" s="352"/>
      <c r="H762" s="420"/>
    </row>
    <row r="763" spans="1:8" s="325" customFormat="1" ht="30" hidden="1" customHeight="1" x14ac:dyDescent="0.25">
      <c r="A763" s="393">
        <v>1</v>
      </c>
      <c r="B763" s="327" t="s">
        <v>225</v>
      </c>
      <c r="C763" s="251"/>
      <c r="D763" s="226">
        <f>SUM(D764,D765,D767)</f>
        <v>59282</v>
      </c>
      <c r="E763" s="334"/>
      <c r="F763" s="334"/>
      <c r="G763" s="352"/>
      <c r="H763" s="420"/>
    </row>
    <row r="764" spans="1:8" s="325" customFormat="1" ht="30" hidden="1" x14ac:dyDescent="0.25">
      <c r="A764" s="393">
        <v>1</v>
      </c>
      <c r="B764" s="335" t="s">
        <v>226</v>
      </c>
      <c r="C764" s="251"/>
      <c r="D764" s="226"/>
      <c r="E764" s="334"/>
      <c r="F764" s="334"/>
      <c r="G764" s="352"/>
      <c r="H764" s="420"/>
    </row>
    <row r="765" spans="1:8" s="325" customFormat="1" ht="45" hidden="1" x14ac:dyDescent="0.25">
      <c r="A765" s="393">
        <v>1</v>
      </c>
      <c r="B765" s="335" t="s">
        <v>227</v>
      </c>
      <c r="C765" s="251"/>
      <c r="D765" s="296">
        <v>56187</v>
      </c>
      <c r="E765" s="334"/>
      <c r="F765" s="334"/>
      <c r="G765" s="352"/>
      <c r="H765" s="420"/>
    </row>
    <row r="766" spans="1:8" s="325" customFormat="1" hidden="1" x14ac:dyDescent="0.25">
      <c r="A766" s="393">
        <v>1</v>
      </c>
      <c r="B766" s="335" t="s">
        <v>223</v>
      </c>
      <c r="C766" s="251"/>
      <c r="D766" s="296">
        <v>15164</v>
      </c>
      <c r="E766" s="334"/>
      <c r="F766" s="334"/>
      <c r="G766" s="352"/>
      <c r="H766" s="420"/>
    </row>
    <row r="767" spans="1:8" s="325" customFormat="1" ht="45" hidden="1" x14ac:dyDescent="0.25">
      <c r="A767" s="393">
        <v>1</v>
      </c>
      <c r="B767" s="335" t="s">
        <v>228</v>
      </c>
      <c r="C767" s="251"/>
      <c r="D767" s="296">
        <v>3095</v>
      </c>
      <c r="E767" s="334"/>
      <c r="F767" s="334"/>
      <c r="G767" s="352"/>
      <c r="H767" s="420"/>
    </row>
    <row r="768" spans="1:8" s="325" customFormat="1" hidden="1" x14ac:dyDescent="0.25">
      <c r="A768" s="393">
        <v>1</v>
      </c>
      <c r="B768" s="335" t="s">
        <v>223</v>
      </c>
      <c r="C768" s="251"/>
      <c r="D768" s="296">
        <v>2651</v>
      </c>
      <c r="E768" s="334"/>
      <c r="F768" s="334"/>
      <c r="G768" s="352"/>
      <c r="H768" s="420"/>
    </row>
    <row r="769" spans="1:8" s="325" customFormat="1" ht="31.5" hidden="1" customHeight="1" x14ac:dyDescent="0.25">
      <c r="A769" s="393">
        <v>1</v>
      </c>
      <c r="B769" s="327" t="s">
        <v>229</v>
      </c>
      <c r="C769" s="251"/>
      <c r="D769" s="226"/>
      <c r="E769" s="334"/>
      <c r="F769" s="334"/>
      <c r="G769" s="352"/>
      <c r="H769" s="420"/>
    </row>
    <row r="770" spans="1:8" s="325" customFormat="1" ht="30" hidden="1" x14ac:dyDescent="0.25">
      <c r="A770" s="393">
        <v>1</v>
      </c>
      <c r="B770" s="246" t="s">
        <v>230</v>
      </c>
      <c r="C770" s="251"/>
      <c r="D770" s="226"/>
      <c r="E770" s="334"/>
      <c r="F770" s="334"/>
      <c r="G770" s="352"/>
      <c r="H770" s="420"/>
    </row>
    <row r="771" spans="1:8" s="325" customFormat="1" ht="15.75" hidden="1" customHeight="1" x14ac:dyDescent="0.25">
      <c r="A771" s="393">
        <v>1</v>
      </c>
      <c r="B771" s="327" t="s">
        <v>231</v>
      </c>
      <c r="C771" s="251"/>
      <c r="D771" s="226"/>
      <c r="E771" s="334"/>
      <c r="F771" s="334"/>
      <c r="G771" s="352"/>
      <c r="H771" s="420"/>
    </row>
    <row r="772" spans="1:8" s="325" customFormat="1" ht="15.75" hidden="1" customHeight="1" x14ac:dyDescent="0.25">
      <c r="A772" s="393">
        <v>1</v>
      </c>
      <c r="B772" s="246" t="s">
        <v>232</v>
      </c>
      <c r="C772" s="251"/>
      <c r="D772" s="226"/>
      <c r="E772" s="334"/>
      <c r="F772" s="334"/>
      <c r="G772" s="352"/>
      <c r="H772" s="420"/>
    </row>
    <row r="773" spans="1:8" s="325" customFormat="1" hidden="1" x14ac:dyDescent="0.25">
      <c r="A773" s="393">
        <v>1</v>
      </c>
      <c r="B773" s="256" t="s">
        <v>113</v>
      </c>
      <c r="C773" s="326"/>
      <c r="D773" s="324"/>
      <c r="E773" s="334"/>
      <c r="F773" s="334"/>
      <c r="G773" s="352"/>
      <c r="H773" s="420"/>
    </row>
    <row r="774" spans="1:8" s="325" customFormat="1" hidden="1" x14ac:dyDescent="0.25">
      <c r="A774" s="393">
        <v>1</v>
      </c>
      <c r="B774" s="249" t="s">
        <v>147</v>
      </c>
      <c r="C774" s="326"/>
      <c r="D774" s="421"/>
      <c r="E774" s="334"/>
      <c r="F774" s="334"/>
      <c r="G774" s="352"/>
      <c r="H774" s="420"/>
    </row>
    <row r="775" spans="1:8" s="393" customFormat="1" ht="30" hidden="1" x14ac:dyDescent="0.25">
      <c r="A775" s="393">
        <v>1</v>
      </c>
      <c r="B775" s="256" t="s">
        <v>114</v>
      </c>
      <c r="C775" s="251"/>
      <c r="D775" s="226">
        <v>13860</v>
      </c>
      <c r="E775" s="226"/>
      <c r="F775" s="226"/>
      <c r="G775" s="226"/>
      <c r="H775" s="397"/>
    </row>
    <row r="776" spans="1:8" s="325" customFormat="1" ht="15.75" hidden="1" customHeight="1" x14ac:dyDescent="0.25">
      <c r="A776" s="393">
        <v>1</v>
      </c>
      <c r="B776" s="256" t="s">
        <v>233</v>
      </c>
      <c r="C776" s="251"/>
      <c r="D776" s="226"/>
      <c r="E776" s="334"/>
      <c r="F776" s="334"/>
      <c r="G776" s="352"/>
      <c r="H776" s="420"/>
    </row>
    <row r="777" spans="1:8" s="325" customFormat="1" hidden="1" x14ac:dyDescent="0.25">
      <c r="A777" s="393">
        <v>1</v>
      </c>
      <c r="B777" s="337" t="s">
        <v>234</v>
      </c>
      <c r="C777" s="251"/>
      <c r="D777" s="226"/>
      <c r="E777" s="334"/>
      <c r="F777" s="334"/>
      <c r="G777" s="352"/>
      <c r="H777" s="420"/>
    </row>
    <row r="778" spans="1:8" s="325" customFormat="1" hidden="1" x14ac:dyDescent="0.25">
      <c r="A778" s="393">
        <v>1</v>
      </c>
      <c r="B778" s="338" t="s">
        <v>149</v>
      </c>
      <c r="C778" s="251"/>
      <c r="D778" s="234">
        <f>D754+ROUND(D773*3.2,0)+D775</f>
        <v>74434</v>
      </c>
      <c r="E778" s="334"/>
      <c r="F778" s="334"/>
      <c r="G778" s="352"/>
      <c r="H778" s="420"/>
    </row>
    <row r="779" spans="1:8" s="325" customFormat="1" hidden="1" x14ac:dyDescent="0.25">
      <c r="A779" s="393">
        <v>1</v>
      </c>
      <c r="B779" s="339" t="s">
        <v>148</v>
      </c>
      <c r="C779" s="251"/>
      <c r="D779" s="234">
        <f>SUM(D752,D778)</f>
        <v>222434</v>
      </c>
      <c r="E779" s="334"/>
      <c r="F779" s="334"/>
      <c r="G779" s="352"/>
      <c r="H779" s="420"/>
    </row>
    <row r="780" spans="1:8" s="325" customFormat="1" hidden="1" x14ac:dyDescent="0.25">
      <c r="A780" s="393">
        <v>1</v>
      </c>
      <c r="B780" s="264" t="s">
        <v>116</v>
      </c>
      <c r="C780" s="251"/>
      <c r="D780" s="234"/>
      <c r="E780" s="423"/>
      <c r="F780" s="423"/>
      <c r="G780" s="234"/>
      <c r="H780" s="420"/>
    </row>
    <row r="781" spans="1:8" s="325" customFormat="1" hidden="1" x14ac:dyDescent="0.25">
      <c r="A781" s="393">
        <v>1</v>
      </c>
      <c r="B781" s="236" t="s">
        <v>52</v>
      </c>
      <c r="C781" s="251"/>
      <c r="D781" s="226">
        <v>2000</v>
      </c>
      <c r="E781" s="423"/>
      <c r="F781" s="423"/>
      <c r="G781" s="234"/>
      <c r="H781" s="420"/>
    </row>
    <row r="782" spans="1:8" s="393" customFormat="1" hidden="1" x14ac:dyDescent="0.25">
      <c r="A782" s="393">
        <v>1</v>
      </c>
      <c r="B782" s="268" t="s">
        <v>7</v>
      </c>
      <c r="C782" s="461"/>
      <c r="D782" s="461"/>
      <c r="E782" s="226"/>
      <c r="F782" s="226"/>
      <c r="G782" s="226"/>
      <c r="H782" s="397"/>
    </row>
    <row r="783" spans="1:8" s="393" customFormat="1" hidden="1" x14ac:dyDescent="0.25">
      <c r="A783" s="393">
        <v>1</v>
      </c>
      <c r="B783" s="270" t="s">
        <v>74</v>
      </c>
      <c r="C783" s="461"/>
      <c r="D783" s="461"/>
      <c r="E783" s="226"/>
      <c r="F783" s="226"/>
      <c r="G783" s="226"/>
      <c r="H783" s="397"/>
    </row>
    <row r="784" spans="1:8" s="393" customFormat="1" hidden="1" x14ac:dyDescent="0.25">
      <c r="A784" s="393">
        <v>1</v>
      </c>
      <c r="B784" s="271" t="s">
        <v>26</v>
      </c>
      <c r="C784" s="225">
        <v>240</v>
      </c>
      <c r="D784" s="226">
        <v>850</v>
      </c>
      <c r="E784" s="382">
        <v>8</v>
      </c>
      <c r="F784" s="226">
        <f t="shared" ref="F784:F785" si="47">ROUND(G784/C784,0)</f>
        <v>28</v>
      </c>
      <c r="G784" s="226">
        <f>ROUND(D784*E784,0)</f>
        <v>6800</v>
      </c>
      <c r="H784" s="397"/>
    </row>
    <row r="785" spans="1:8" s="393" customFormat="1" hidden="1" x14ac:dyDescent="0.25">
      <c r="A785" s="393">
        <v>1</v>
      </c>
      <c r="B785" s="271" t="s">
        <v>11</v>
      </c>
      <c r="C785" s="225">
        <v>240</v>
      </c>
      <c r="D785" s="226">
        <v>40</v>
      </c>
      <c r="E785" s="382">
        <v>3</v>
      </c>
      <c r="F785" s="226">
        <f t="shared" si="47"/>
        <v>1</v>
      </c>
      <c r="G785" s="226">
        <f>ROUND(D785*E785,0)</f>
        <v>120</v>
      </c>
      <c r="H785" s="397"/>
    </row>
    <row r="786" spans="1:8" s="393" customFormat="1" hidden="1" x14ac:dyDescent="0.25">
      <c r="A786" s="393">
        <v>1</v>
      </c>
      <c r="B786" s="271" t="s">
        <v>8</v>
      </c>
      <c r="C786" s="225">
        <v>240</v>
      </c>
      <c r="D786" s="226">
        <v>100</v>
      </c>
      <c r="E786" s="382">
        <v>8</v>
      </c>
      <c r="F786" s="226">
        <f t="shared" ref="F786" si="48">ROUND(G786/C786,0)</f>
        <v>3</v>
      </c>
      <c r="G786" s="226">
        <f>ROUND(D786*E786,0)</f>
        <v>800</v>
      </c>
      <c r="H786" s="397"/>
    </row>
    <row r="787" spans="1:8" s="393" customFormat="1" ht="18.75" hidden="1" customHeight="1" x14ac:dyDescent="0.25">
      <c r="A787" s="393">
        <v>1</v>
      </c>
      <c r="B787" s="239" t="s">
        <v>138</v>
      </c>
      <c r="C787" s="225"/>
      <c r="D787" s="373">
        <f>D784+D785+D786</f>
        <v>990</v>
      </c>
      <c r="E787" s="428">
        <f>G787/D787</f>
        <v>7.7979797979797976</v>
      </c>
      <c r="F787" s="373">
        <f t="shared" ref="F787:G787" si="49">F784+F785+F786</f>
        <v>32</v>
      </c>
      <c r="G787" s="373">
        <f t="shared" si="49"/>
        <v>7720</v>
      </c>
      <c r="H787" s="397"/>
    </row>
    <row r="788" spans="1:8" s="393" customFormat="1" ht="18.75" hidden="1" customHeight="1" x14ac:dyDescent="0.25">
      <c r="A788" s="393">
        <v>1</v>
      </c>
      <c r="B788" s="448" t="s">
        <v>110</v>
      </c>
      <c r="C788" s="225"/>
      <c r="D788" s="234">
        <f t="shared" ref="D788" si="50">D787</f>
        <v>990</v>
      </c>
      <c r="E788" s="455">
        <f t="shared" ref="E788:G788" si="51">E787</f>
        <v>7.7979797979797976</v>
      </c>
      <c r="F788" s="234">
        <f t="shared" si="51"/>
        <v>32</v>
      </c>
      <c r="G788" s="234">
        <f t="shared" si="51"/>
        <v>7720</v>
      </c>
      <c r="H788" s="397"/>
    </row>
    <row r="789" spans="1:8" s="402" customFormat="1" ht="15.75" hidden="1" thickBot="1" x14ac:dyDescent="0.3">
      <c r="A789" s="393">
        <v>1</v>
      </c>
      <c r="B789" s="429" t="s">
        <v>10</v>
      </c>
      <c r="C789" s="429"/>
      <c r="D789" s="466"/>
      <c r="E789" s="466"/>
      <c r="F789" s="466"/>
      <c r="G789" s="466"/>
      <c r="H789" s="401"/>
    </row>
    <row r="790" spans="1:8" s="402" customFormat="1" hidden="1" x14ac:dyDescent="0.25">
      <c r="A790" s="393">
        <v>1</v>
      </c>
      <c r="B790" s="437"/>
      <c r="C790" s="225"/>
      <c r="D790" s="418"/>
      <c r="E790" s="418"/>
      <c r="F790" s="418"/>
      <c r="G790" s="418"/>
      <c r="H790" s="401"/>
    </row>
    <row r="791" spans="1:8" s="402" customFormat="1" ht="30" hidden="1" customHeight="1" x14ac:dyDescent="0.25">
      <c r="A791" s="393">
        <v>1</v>
      </c>
      <c r="B791" s="394" t="s">
        <v>153</v>
      </c>
      <c r="C791" s="225"/>
      <c r="D791" s="226"/>
      <c r="E791" s="226"/>
      <c r="F791" s="226"/>
      <c r="G791" s="226"/>
      <c r="H791" s="401"/>
    </row>
    <row r="792" spans="1:8" s="325" customFormat="1" ht="18.75" hidden="1" customHeight="1" x14ac:dyDescent="0.25">
      <c r="A792" s="393">
        <v>1</v>
      </c>
      <c r="B792" s="323" t="s">
        <v>213</v>
      </c>
      <c r="C792" s="323"/>
      <c r="D792" s="419"/>
      <c r="E792" s="324"/>
      <c r="F792" s="324"/>
      <c r="G792" s="324"/>
      <c r="H792" s="420"/>
    </row>
    <row r="793" spans="1:8" s="325" customFormat="1" hidden="1" x14ac:dyDescent="0.25">
      <c r="A793" s="393">
        <v>1</v>
      </c>
      <c r="B793" s="246" t="s">
        <v>115</v>
      </c>
      <c r="C793" s="326"/>
      <c r="D793" s="324">
        <f>SUM(D794,D795,D796,D797)</f>
        <v>12975</v>
      </c>
      <c r="E793" s="324"/>
      <c r="F793" s="324"/>
      <c r="G793" s="324"/>
      <c r="H793" s="420"/>
    </row>
    <row r="794" spans="1:8" s="325" customFormat="1" hidden="1" x14ac:dyDescent="0.25">
      <c r="A794" s="393">
        <v>1</v>
      </c>
      <c r="B794" s="327" t="s">
        <v>214</v>
      </c>
      <c r="C794" s="326"/>
      <c r="D794" s="324">
        <v>5955</v>
      </c>
      <c r="E794" s="324"/>
      <c r="F794" s="324"/>
      <c r="G794" s="324"/>
      <c r="H794" s="420"/>
    </row>
    <row r="795" spans="1:8" s="325" customFormat="1" ht="17.25" hidden="1" customHeight="1" x14ac:dyDescent="0.25">
      <c r="A795" s="393">
        <v>1</v>
      </c>
      <c r="B795" s="327" t="s">
        <v>215</v>
      </c>
      <c r="C795" s="326"/>
      <c r="D795" s="226"/>
      <c r="E795" s="324"/>
      <c r="F795" s="324"/>
      <c r="G795" s="324"/>
      <c r="H795" s="420"/>
    </row>
    <row r="796" spans="1:8" s="325" customFormat="1" ht="30" hidden="1" x14ac:dyDescent="0.25">
      <c r="A796" s="393">
        <v>1</v>
      </c>
      <c r="B796" s="327" t="s">
        <v>216</v>
      </c>
      <c r="C796" s="326"/>
      <c r="D796" s="226"/>
      <c r="E796" s="324"/>
      <c r="F796" s="324"/>
      <c r="G796" s="324"/>
      <c r="H796" s="420"/>
    </row>
    <row r="797" spans="1:8" s="325" customFormat="1" hidden="1" x14ac:dyDescent="0.25">
      <c r="A797" s="393">
        <v>1</v>
      </c>
      <c r="B797" s="246" t="s">
        <v>217</v>
      </c>
      <c r="C797" s="326"/>
      <c r="D797" s="226">
        <v>7020</v>
      </c>
      <c r="E797" s="324"/>
      <c r="F797" s="324"/>
      <c r="G797" s="324"/>
      <c r="H797" s="420"/>
    </row>
    <row r="798" spans="1:8" s="402" customFormat="1" hidden="1" x14ac:dyDescent="0.25">
      <c r="A798" s="393">
        <v>1</v>
      </c>
      <c r="B798" s="256" t="s">
        <v>113</v>
      </c>
      <c r="C798" s="251"/>
      <c r="D798" s="226">
        <v>40000</v>
      </c>
      <c r="E798" s="226"/>
      <c r="F798" s="226"/>
      <c r="G798" s="226"/>
      <c r="H798" s="401"/>
    </row>
    <row r="799" spans="1:8" s="325" customFormat="1" hidden="1" x14ac:dyDescent="0.25">
      <c r="A799" s="393">
        <v>1</v>
      </c>
      <c r="B799" s="249" t="s">
        <v>147</v>
      </c>
      <c r="C799" s="330"/>
      <c r="D799" s="226"/>
      <c r="E799" s="324"/>
      <c r="F799" s="324"/>
      <c r="G799" s="324"/>
      <c r="H799" s="420"/>
    </row>
    <row r="800" spans="1:8" s="325" customFormat="1" ht="15.75" hidden="1" customHeight="1" x14ac:dyDescent="0.25">
      <c r="A800" s="393">
        <v>1</v>
      </c>
      <c r="B800" s="331" t="s">
        <v>218</v>
      </c>
      <c r="C800" s="332"/>
      <c r="D800" s="326">
        <f>D793+ROUND(D798*3.2,0)</f>
        <v>140975</v>
      </c>
      <c r="E800" s="334"/>
      <c r="F800" s="334"/>
      <c r="G800" s="352"/>
      <c r="H800" s="420"/>
    </row>
    <row r="801" spans="1:8" s="325" customFormat="1" ht="15.75" hidden="1" customHeight="1" x14ac:dyDescent="0.25">
      <c r="A801" s="393">
        <v>1</v>
      </c>
      <c r="B801" s="323" t="s">
        <v>150</v>
      </c>
      <c r="C801" s="251"/>
      <c r="D801" s="226"/>
      <c r="E801" s="334"/>
      <c r="F801" s="334"/>
      <c r="G801" s="352"/>
      <c r="H801" s="420"/>
    </row>
    <row r="802" spans="1:8" s="325" customFormat="1" ht="15.75" hidden="1" customHeight="1" x14ac:dyDescent="0.25">
      <c r="A802" s="393">
        <v>1</v>
      </c>
      <c r="B802" s="246" t="s">
        <v>115</v>
      </c>
      <c r="C802" s="251"/>
      <c r="D802" s="226">
        <f>SUM(D803,D804,D811,D817,D818,D819,D820)</f>
        <v>59823</v>
      </c>
      <c r="E802" s="334"/>
      <c r="F802" s="334"/>
      <c r="G802" s="352"/>
      <c r="H802" s="420"/>
    </row>
    <row r="803" spans="1:8" s="325" customFormat="1" ht="15.75" hidden="1" customHeight="1" x14ac:dyDescent="0.25">
      <c r="A803" s="393">
        <v>1</v>
      </c>
      <c r="B803" s="246" t="s">
        <v>214</v>
      </c>
      <c r="C803" s="251"/>
      <c r="D803" s="226"/>
      <c r="E803" s="334"/>
      <c r="F803" s="334"/>
      <c r="G803" s="352"/>
      <c r="H803" s="420"/>
    </row>
    <row r="804" spans="1:8" s="325" customFormat="1" ht="15.75" hidden="1" customHeight="1" x14ac:dyDescent="0.25">
      <c r="A804" s="393">
        <v>1</v>
      </c>
      <c r="B804" s="327" t="s">
        <v>219</v>
      </c>
      <c r="C804" s="251"/>
      <c r="D804" s="226">
        <f>D805+D806+D807+D809</f>
        <v>1433</v>
      </c>
      <c r="E804" s="334"/>
      <c r="F804" s="334"/>
      <c r="G804" s="352"/>
      <c r="H804" s="420"/>
    </row>
    <row r="805" spans="1:8" s="325" customFormat="1" ht="19.5" hidden="1" customHeight="1" x14ac:dyDescent="0.25">
      <c r="A805" s="393">
        <v>1</v>
      </c>
      <c r="B805" s="335" t="s">
        <v>220</v>
      </c>
      <c r="C805" s="251"/>
      <c r="D805" s="324"/>
      <c r="E805" s="334"/>
      <c r="F805" s="334"/>
      <c r="G805" s="352"/>
      <c r="H805" s="420"/>
    </row>
    <row r="806" spans="1:8" s="325" customFormat="1" ht="15.75" hidden="1" customHeight="1" x14ac:dyDescent="0.25">
      <c r="A806" s="393">
        <v>1</v>
      </c>
      <c r="B806" s="335" t="s">
        <v>221</v>
      </c>
      <c r="C806" s="251"/>
      <c r="D806" s="324"/>
      <c r="E806" s="334"/>
      <c r="F806" s="334"/>
      <c r="G806" s="352"/>
      <c r="H806" s="420"/>
    </row>
    <row r="807" spans="1:8" s="325" customFormat="1" ht="30.75" hidden="1" customHeight="1" x14ac:dyDescent="0.25">
      <c r="A807" s="393">
        <v>1</v>
      </c>
      <c r="B807" s="335" t="s">
        <v>222</v>
      </c>
      <c r="C807" s="251"/>
      <c r="D807" s="324">
        <v>698</v>
      </c>
      <c r="E807" s="334"/>
      <c r="F807" s="334"/>
      <c r="G807" s="352"/>
      <c r="H807" s="420"/>
    </row>
    <row r="808" spans="1:8" s="325" customFormat="1" hidden="1" x14ac:dyDescent="0.25">
      <c r="A808" s="393">
        <v>1</v>
      </c>
      <c r="B808" s="335" t="s">
        <v>223</v>
      </c>
      <c r="C808" s="251"/>
      <c r="D808" s="324">
        <v>60</v>
      </c>
      <c r="E808" s="334"/>
      <c r="F808" s="334"/>
      <c r="G808" s="352"/>
      <c r="H808" s="420"/>
    </row>
    <row r="809" spans="1:8" s="325" customFormat="1" ht="30" hidden="1" x14ac:dyDescent="0.25">
      <c r="A809" s="393">
        <v>1</v>
      </c>
      <c r="B809" s="335" t="s">
        <v>224</v>
      </c>
      <c r="C809" s="251"/>
      <c r="D809" s="324">
        <v>735</v>
      </c>
      <c r="E809" s="334"/>
      <c r="F809" s="334"/>
      <c r="G809" s="352"/>
      <c r="H809" s="420"/>
    </row>
    <row r="810" spans="1:8" s="325" customFormat="1" hidden="1" x14ac:dyDescent="0.25">
      <c r="A810" s="393">
        <v>1</v>
      </c>
      <c r="B810" s="335" t="s">
        <v>223</v>
      </c>
      <c r="C810" s="251"/>
      <c r="D810" s="421">
        <v>150</v>
      </c>
      <c r="E810" s="334"/>
      <c r="F810" s="334"/>
      <c r="G810" s="352"/>
      <c r="H810" s="420"/>
    </row>
    <row r="811" spans="1:8" s="325" customFormat="1" ht="30" hidden="1" customHeight="1" x14ac:dyDescent="0.25">
      <c r="A811" s="393">
        <v>1</v>
      </c>
      <c r="B811" s="327" t="s">
        <v>225</v>
      </c>
      <c r="C811" s="251"/>
      <c r="D811" s="226">
        <f>SUM(D812,D813,D815)</f>
        <v>58390</v>
      </c>
      <c r="E811" s="334"/>
      <c r="F811" s="334"/>
      <c r="G811" s="352"/>
      <c r="H811" s="420"/>
    </row>
    <row r="812" spans="1:8" s="325" customFormat="1" ht="30" hidden="1" x14ac:dyDescent="0.25">
      <c r="A812" s="393">
        <v>1</v>
      </c>
      <c r="B812" s="335" t="s">
        <v>226</v>
      </c>
      <c r="C812" s="251"/>
      <c r="D812" s="226"/>
      <c r="E812" s="334"/>
      <c r="F812" s="334"/>
      <c r="G812" s="352"/>
      <c r="H812" s="420"/>
    </row>
    <row r="813" spans="1:8" s="325" customFormat="1" ht="45" hidden="1" x14ac:dyDescent="0.25">
      <c r="A813" s="393">
        <v>1</v>
      </c>
      <c r="B813" s="335" t="s">
        <v>227</v>
      </c>
      <c r="C813" s="251"/>
      <c r="D813" s="296">
        <v>56230</v>
      </c>
      <c r="E813" s="334"/>
      <c r="F813" s="334"/>
      <c r="G813" s="352"/>
      <c r="H813" s="420"/>
    </row>
    <row r="814" spans="1:8" s="325" customFormat="1" hidden="1" x14ac:dyDescent="0.25">
      <c r="A814" s="393">
        <v>1</v>
      </c>
      <c r="B814" s="335" t="s">
        <v>223</v>
      </c>
      <c r="C814" s="251"/>
      <c r="D814" s="296">
        <v>15600</v>
      </c>
      <c r="E814" s="334"/>
      <c r="F814" s="334"/>
      <c r="G814" s="352"/>
      <c r="H814" s="420"/>
    </row>
    <row r="815" spans="1:8" s="325" customFormat="1" ht="45" hidden="1" x14ac:dyDescent="0.25">
      <c r="A815" s="393">
        <v>1</v>
      </c>
      <c r="B815" s="335" t="s">
        <v>228</v>
      </c>
      <c r="C815" s="251"/>
      <c r="D815" s="296">
        <v>2160</v>
      </c>
      <c r="E815" s="334"/>
      <c r="F815" s="334"/>
      <c r="G815" s="352"/>
      <c r="H815" s="420"/>
    </row>
    <row r="816" spans="1:8" s="325" customFormat="1" hidden="1" x14ac:dyDescent="0.25">
      <c r="A816" s="393">
        <v>1</v>
      </c>
      <c r="B816" s="335" t="s">
        <v>223</v>
      </c>
      <c r="C816" s="251"/>
      <c r="D816" s="296">
        <v>1530</v>
      </c>
      <c r="E816" s="334"/>
      <c r="F816" s="334"/>
      <c r="G816" s="352"/>
      <c r="H816" s="420"/>
    </row>
    <row r="817" spans="1:8" s="325" customFormat="1" ht="31.5" hidden="1" customHeight="1" x14ac:dyDescent="0.25">
      <c r="A817" s="393">
        <v>1</v>
      </c>
      <c r="B817" s="327" t="s">
        <v>229</v>
      </c>
      <c r="C817" s="251"/>
      <c r="D817" s="226"/>
      <c r="E817" s="334"/>
      <c r="F817" s="334"/>
      <c r="G817" s="352"/>
      <c r="H817" s="420"/>
    </row>
    <row r="818" spans="1:8" s="325" customFormat="1" ht="30" hidden="1" x14ac:dyDescent="0.25">
      <c r="A818" s="393">
        <v>1</v>
      </c>
      <c r="B818" s="246" t="s">
        <v>230</v>
      </c>
      <c r="C818" s="251"/>
      <c r="D818" s="226"/>
      <c r="E818" s="334"/>
      <c r="F818" s="334"/>
      <c r="G818" s="352"/>
      <c r="H818" s="420"/>
    </row>
    <row r="819" spans="1:8" s="325" customFormat="1" ht="15.75" hidden="1" customHeight="1" x14ac:dyDescent="0.25">
      <c r="A819" s="393">
        <v>1</v>
      </c>
      <c r="B819" s="327" t="s">
        <v>231</v>
      </c>
      <c r="C819" s="251"/>
      <c r="D819" s="226"/>
      <c r="E819" s="334"/>
      <c r="F819" s="334"/>
      <c r="G819" s="352"/>
      <c r="H819" s="420"/>
    </row>
    <row r="820" spans="1:8" s="325" customFormat="1" ht="15.75" hidden="1" customHeight="1" x14ac:dyDescent="0.25">
      <c r="A820" s="393">
        <v>1</v>
      </c>
      <c r="B820" s="246" t="s">
        <v>232</v>
      </c>
      <c r="C820" s="251"/>
      <c r="D820" s="226"/>
      <c r="E820" s="334"/>
      <c r="F820" s="334"/>
      <c r="G820" s="352"/>
      <c r="H820" s="420"/>
    </row>
    <row r="821" spans="1:8" s="325" customFormat="1" hidden="1" x14ac:dyDescent="0.25">
      <c r="A821" s="393">
        <v>1</v>
      </c>
      <c r="B821" s="256" t="s">
        <v>113</v>
      </c>
      <c r="C821" s="326"/>
      <c r="D821" s="324"/>
      <c r="E821" s="334"/>
      <c r="F821" s="334"/>
      <c r="G821" s="352"/>
      <c r="H821" s="420"/>
    </row>
    <row r="822" spans="1:8" s="325" customFormat="1" hidden="1" x14ac:dyDescent="0.25">
      <c r="A822" s="393">
        <v>1</v>
      </c>
      <c r="B822" s="249" t="s">
        <v>147</v>
      </c>
      <c r="C822" s="326"/>
      <c r="D822" s="421"/>
      <c r="E822" s="334"/>
      <c r="F822" s="334"/>
      <c r="G822" s="352"/>
      <c r="H822" s="420"/>
    </row>
    <row r="823" spans="1:8" s="402" customFormat="1" ht="30" hidden="1" x14ac:dyDescent="0.25">
      <c r="A823" s="393">
        <v>1</v>
      </c>
      <c r="B823" s="256" t="s">
        <v>114</v>
      </c>
      <c r="C823" s="251"/>
      <c r="D823" s="226">
        <v>22873</v>
      </c>
      <c r="E823" s="226"/>
      <c r="F823" s="226"/>
      <c r="G823" s="226"/>
      <c r="H823" s="401"/>
    </row>
    <row r="824" spans="1:8" s="325" customFormat="1" ht="15.75" hidden="1" customHeight="1" x14ac:dyDescent="0.25">
      <c r="A824" s="393">
        <v>1</v>
      </c>
      <c r="B824" s="256" t="s">
        <v>233</v>
      </c>
      <c r="C824" s="251"/>
      <c r="D824" s="226"/>
      <c r="E824" s="334"/>
      <c r="F824" s="334"/>
      <c r="G824" s="352"/>
      <c r="H824" s="420"/>
    </row>
    <row r="825" spans="1:8" s="325" customFormat="1" hidden="1" x14ac:dyDescent="0.25">
      <c r="A825" s="393">
        <v>1</v>
      </c>
      <c r="B825" s="337" t="s">
        <v>234</v>
      </c>
      <c r="C825" s="251"/>
      <c r="D825" s="226"/>
      <c r="E825" s="334"/>
      <c r="F825" s="334"/>
      <c r="G825" s="352"/>
      <c r="H825" s="420"/>
    </row>
    <row r="826" spans="1:8" s="325" customFormat="1" hidden="1" x14ac:dyDescent="0.25">
      <c r="A826" s="393">
        <v>1</v>
      </c>
      <c r="B826" s="338" t="s">
        <v>149</v>
      </c>
      <c r="C826" s="251"/>
      <c r="D826" s="234">
        <f>D802+ROUND(D821*3.2,0)+D823</f>
        <v>82696</v>
      </c>
      <c r="E826" s="334"/>
      <c r="F826" s="334"/>
      <c r="G826" s="352"/>
      <c r="H826" s="420"/>
    </row>
    <row r="827" spans="1:8" s="325" customFormat="1" hidden="1" x14ac:dyDescent="0.25">
      <c r="A827" s="393">
        <v>1</v>
      </c>
      <c r="B827" s="339" t="s">
        <v>148</v>
      </c>
      <c r="C827" s="251"/>
      <c r="D827" s="234">
        <f>SUM(D800,D826)</f>
        <v>223671</v>
      </c>
      <c r="E827" s="334"/>
      <c r="F827" s="334"/>
      <c r="G827" s="352"/>
      <c r="H827" s="420"/>
    </row>
    <row r="828" spans="1:8" s="402" customFormat="1" hidden="1" x14ac:dyDescent="0.25">
      <c r="A828" s="393">
        <v>1</v>
      </c>
      <c r="B828" s="268" t="s">
        <v>7</v>
      </c>
      <c r="C828" s="461"/>
      <c r="D828" s="461"/>
      <c r="E828" s="226"/>
      <c r="F828" s="226"/>
      <c r="G828" s="226"/>
      <c r="H828" s="401"/>
    </row>
    <row r="829" spans="1:8" s="402" customFormat="1" hidden="1" x14ac:dyDescent="0.25">
      <c r="A829" s="393">
        <v>1</v>
      </c>
      <c r="B829" s="270" t="s">
        <v>74</v>
      </c>
      <c r="C829" s="461"/>
      <c r="D829" s="461"/>
      <c r="E829" s="226"/>
      <c r="F829" s="226"/>
      <c r="G829" s="226"/>
      <c r="H829" s="401"/>
    </row>
    <row r="830" spans="1:8" s="393" customFormat="1" hidden="1" x14ac:dyDescent="0.25">
      <c r="A830" s="393">
        <v>1</v>
      </c>
      <c r="B830" s="271" t="s">
        <v>26</v>
      </c>
      <c r="C830" s="225">
        <v>240</v>
      </c>
      <c r="D830" s="226">
        <f>1190+610</f>
        <v>1800</v>
      </c>
      <c r="E830" s="382">
        <v>8</v>
      </c>
      <c r="F830" s="226">
        <f>ROUND(G830/C830,0)</f>
        <v>60</v>
      </c>
      <c r="G830" s="226">
        <f>ROUND(D830*E830,0)</f>
        <v>14400</v>
      </c>
      <c r="H830" s="397"/>
    </row>
    <row r="831" spans="1:8" s="393" customFormat="1" ht="18" hidden="1" customHeight="1" x14ac:dyDescent="0.25">
      <c r="A831" s="393">
        <v>1</v>
      </c>
      <c r="B831" s="239" t="s">
        <v>138</v>
      </c>
      <c r="C831" s="225"/>
      <c r="D831" s="373">
        <f>D830</f>
        <v>1800</v>
      </c>
      <c r="E831" s="428">
        <f>E830</f>
        <v>8</v>
      </c>
      <c r="F831" s="373">
        <f t="shared" ref="F831:G831" si="52">F830</f>
        <v>60</v>
      </c>
      <c r="G831" s="373">
        <f t="shared" si="52"/>
        <v>14400</v>
      </c>
      <c r="H831" s="397"/>
    </row>
    <row r="832" spans="1:8" s="393" customFormat="1" ht="18" hidden="1" customHeight="1" x14ac:dyDescent="0.25">
      <c r="A832" s="393">
        <v>1</v>
      </c>
      <c r="B832" s="448" t="s">
        <v>110</v>
      </c>
      <c r="C832" s="225"/>
      <c r="D832" s="434">
        <f t="shared" ref="D832" si="53">D831</f>
        <v>1800</v>
      </c>
      <c r="E832" s="455">
        <f t="shared" ref="E832:G832" si="54">E831</f>
        <v>8</v>
      </c>
      <c r="F832" s="434">
        <f t="shared" si="54"/>
        <v>60</v>
      </c>
      <c r="G832" s="434">
        <f t="shared" si="54"/>
        <v>14400</v>
      </c>
      <c r="H832" s="397"/>
    </row>
    <row r="833" spans="1:8" s="402" customFormat="1" ht="15.75" hidden="1" thickBot="1" x14ac:dyDescent="0.3">
      <c r="A833" s="393">
        <v>1</v>
      </c>
      <c r="B833" s="429" t="s">
        <v>10</v>
      </c>
      <c r="C833" s="429"/>
      <c r="D833" s="467"/>
      <c r="E833" s="467"/>
      <c r="F833" s="467"/>
      <c r="G833" s="467"/>
      <c r="H833" s="401"/>
    </row>
    <row r="834" spans="1:8" s="402" customFormat="1" hidden="1" x14ac:dyDescent="0.25">
      <c r="A834" s="393">
        <v>1</v>
      </c>
      <c r="B834" s="468"/>
      <c r="C834" s="417"/>
      <c r="D834" s="418"/>
      <c r="E834" s="418"/>
      <c r="F834" s="418"/>
      <c r="G834" s="418"/>
      <c r="H834" s="401"/>
    </row>
    <row r="835" spans="1:8" s="402" customFormat="1" hidden="1" x14ac:dyDescent="0.25">
      <c r="A835" s="393">
        <v>1</v>
      </c>
      <c r="B835" s="431" t="s">
        <v>154</v>
      </c>
      <c r="C835" s="225"/>
      <c r="D835" s="226"/>
      <c r="E835" s="226"/>
      <c r="F835" s="226"/>
      <c r="G835" s="226"/>
      <c r="H835" s="401"/>
    </row>
    <row r="836" spans="1:8" s="325" customFormat="1" ht="18.75" hidden="1" customHeight="1" x14ac:dyDescent="0.25">
      <c r="A836" s="393">
        <v>1</v>
      </c>
      <c r="B836" s="323" t="s">
        <v>213</v>
      </c>
      <c r="C836" s="323"/>
      <c r="D836" s="419"/>
      <c r="E836" s="324"/>
      <c r="F836" s="324"/>
      <c r="G836" s="324"/>
      <c r="H836" s="420"/>
    </row>
    <row r="837" spans="1:8" s="325" customFormat="1" hidden="1" x14ac:dyDescent="0.25">
      <c r="A837" s="393">
        <v>1</v>
      </c>
      <c r="B837" s="246" t="s">
        <v>115</v>
      </c>
      <c r="C837" s="326"/>
      <c r="D837" s="324">
        <f>SUM(D838,D839,D840,D841)</f>
        <v>10041</v>
      </c>
      <c r="E837" s="324"/>
      <c r="F837" s="324"/>
      <c r="G837" s="324"/>
      <c r="H837" s="420"/>
    </row>
    <row r="838" spans="1:8" s="325" customFormat="1" hidden="1" x14ac:dyDescent="0.25">
      <c r="A838" s="393">
        <v>1</v>
      </c>
      <c r="B838" s="327" t="s">
        <v>214</v>
      </c>
      <c r="C838" s="326"/>
      <c r="D838" s="324"/>
      <c r="E838" s="324"/>
      <c r="F838" s="324"/>
      <c r="G838" s="324"/>
      <c r="H838" s="420"/>
    </row>
    <row r="839" spans="1:8" s="325" customFormat="1" ht="17.25" hidden="1" customHeight="1" x14ac:dyDescent="0.25">
      <c r="A839" s="393">
        <v>1</v>
      </c>
      <c r="B839" s="327" t="s">
        <v>215</v>
      </c>
      <c r="C839" s="326"/>
      <c r="D839" s="226">
        <v>2800</v>
      </c>
      <c r="E839" s="324"/>
      <c r="F839" s="324"/>
      <c r="G839" s="324"/>
      <c r="H839" s="420"/>
    </row>
    <row r="840" spans="1:8" s="325" customFormat="1" ht="30" hidden="1" x14ac:dyDescent="0.25">
      <c r="A840" s="393">
        <v>1</v>
      </c>
      <c r="B840" s="327" t="s">
        <v>216</v>
      </c>
      <c r="C840" s="326"/>
      <c r="D840" s="226">
        <v>600</v>
      </c>
      <c r="E840" s="324"/>
      <c r="F840" s="324"/>
      <c r="G840" s="324"/>
      <c r="H840" s="420"/>
    </row>
    <row r="841" spans="1:8" s="325" customFormat="1" hidden="1" x14ac:dyDescent="0.25">
      <c r="A841" s="393">
        <v>1</v>
      </c>
      <c r="B841" s="246" t="s">
        <v>217</v>
      </c>
      <c r="C841" s="326"/>
      <c r="D841" s="226">
        <v>6641</v>
      </c>
      <c r="E841" s="324"/>
      <c r="F841" s="324"/>
      <c r="G841" s="324"/>
      <c r="H841" s="420"/>
    </row>
    <row r="842" spans="1:8" s="402" customFormat="1" hidden="1" x14ac:dyDescent="0.25">
      <c r="A842" s="393">
        <v>1</v>
      </c>
      <c r="B842" s="256" t="s">
        <v>113</v>
      </c>
      <c r="C842" s="251"/>
      <c r="D842" s="226">
        <v>41000</v>
      </c>
      <c r="E842" s="226"/>
      <c r="F842" s="226"/>
      <c r="G842" s="226"/>
      <c r="H842" s="401"/>
    </row>
    <row r="843" spans="1:8" s="325" customFormat="1" hidden="1" x14ac:dyDescent="0.25">
      <c r="A843" s="393">
        <v>1</v>
      </c>
      <c r="B843" s="249" t="s">
        <v>147</v>
      </c>
      <c r="C843" s="330"/>
      <c r="D843" s="226"/>
      <c r="E843" s="324"/>
      <c r="F843" s="324"/>
      <c r="G843" s="324"/>
      <c r="H843" s="420"/>
    </row>
    <row r="844" spans="1:8" s="325" customFormat="1" ht="15.75" hidden="1" customHeight="1" x14ac:dyDescent="0.25">
      <c r="A844" s="393">
        <v>1</v>
      </c>
      <c r="B844" s="331" t="s">
        <v>218</v>
      </c>
      <c r="C844" s="332"/>
      <c r="D844" s="326">
        <f>D837+ROUND(D842*3.2,0)</f>
        <v>141241</v>
      </c>
      <c r="E844" s="334"/>
      <c r="F844" s="334"/>
      <c r="G844" s="352"/>
      <c r="H844" s="420"/>
    </row>
    <row r="845" spans="1:8" s="325" customFormat="1" ht="15.75" hidden="1" customHeight="1" x14ac:dyDescent="0.25">
      <c r="A845" s="393">
        <v>1</v>
      </c>
      <c r="B845" s="323" t="s">
        <v>150</v>
      </c>
      <c r="C845" s="251"/>
      <c r="D845" s="226"/>
      <c r="E845" s="334"/>
      <c r="F845" s="334"/>
      <c r="G845" s="352"/>
      <c r="H845" s="420"/>
    </row>
    <row r="846" spans="1:8" s="325" customFormat="1" ht="15.75" hidden="1" customHeight="1" x14ac:dyDescent="0.25">
      <c r="A846" s="393">
        <v>1</v>
      </c>
      <c r="B846" s="246" t="s">
        <v>115</v>
      </c>
      <c r="C846" s="251"/>
      <c r="D846" s="226">
        <f>SUM(D847,D848,D855,D861,D862,D863,D864)</f>
        <v>59027</v>
      </c>
      <c r="E846" s="334"/>
      <c r="F846" s="334"/>
      <c r="G846" s="352"/>
      <c r="H846" s="420"/>
    </row>
    <row r="847" spans="1:8" s="325" customFormat="1" ht="15.75" hidden="1" customHeight="1" x14ac:dyDescent="0.25">
      <c r="A847" s="393">
        <v>1</v>
      </c>
      <c r="B847" s="246" t="s">
        <v>214</v>
      </c>
      <c r="C847" s="251"/>
      <c r="D847" s="226"/>
      <c r="E847" s="334"/>
      <c r="F847" s="334"/>
      <c r="G847" s="352"/>
      <c r="H847" s="420"/>
    </row>
    <row r="848" spans="1:8" s="325" customFormat="1" ht="15.75" hidden="1" customHeight="1" x14ac:dyDescent="0.25">
      <c r="A848" s="393">
        <v>1</v>
      </c>
      <c r="B848" s="327" t="s">
        <v>219</v>
      </c>
      <c r="C848" s="251"/>
      <c r="D848" s="226">
        <f>D849+D850+D851+D853</f>
        <v>744</v>
      </c>
      <c r="E848" s="334"/>
      <c r="F848" s="334"/>
      <c r="G848" s="352"/>
      <c r="H848" s="420"/>
    </row>
    <row r="849" spans="1:8" s="325" customFormat="1" ht="19.5" hidden="1" customHeight="1" x14ac:dyDescent="0.25">
      <c r="A849" s="393">
        <v>1</v>
      </c>
      <c r="B849" s="335" t="s">
        <v>220</v>
      </c>
      <c r="C849" s="251"/>
      <c r="D849" s="324"/>
      <c r="E849" s="334"/>
      <c r="F849" s="334"/>
      <c r="G849" s="352"/>
      <c r="H849" s="420"/>
    </row>
    <row r="850" spans="1:8" s="325" customFormat="1" ht="15.75" hidden="1" customHeight="1" x14ac:dyDescent="0.25">
      <c r="A850" s="393">
        <v>1</v>
      </c>
      <c r="B850" s="335" t="s">
        <v>221</v>
      </c>
      <c r="C850" s="251"/>
      <c r="D850" s="324"/>
      <c r="E850" s="334"/>
      <c r="F850" s="334"/>
      <c r="G850" s="352"/>
      <c r="H850" s="420"/>
    </row>
    <row r="851" spans="1:8" s="325" customFormat="1" ht="30.75" hidden="1" customHeight="1" x14ac:dyDescent="0.25">
      <c r="A851" s="393">
        <v>1</v>
      </c>
      <c r="B851" s="335" t="s">
        <v>222</v>
      </c>
      <c r="C851" s="251"/>
      <c r="D851" s="324">
        <v>271</v>
      </c>
      <c r="E851" s="334"/>
      <c r="F851" s="334"/>
      <c r="G851" s="352"/>
      <c r="H851" s="420"/>
    </row>
    <row r="852" spans="1:8" s="325" customFormat="1" hidden="1" x14ac:dyDescent="0.25">
      <c r="A852" s="393">
        <v>1</v>
      </c>
      <c r="B852" s="335" t="s">
        <v>223</v>
      </c>
      <c r="C852" s="251"/>
      <c r="D852" s="324">
        <v>29</v>
      </c>
      <c r="E852" s="334"/>
      <c r="F852" s="334"/>
      <c r="G852" s="352"/>
      <c r="H852" s="420"/>
    </row>
    <row r="853" spans="1:8" s="325" customFormat="1" ht="30" hidden="1" x14ac:dyDescent="0.25">
      <c r="A853" s="393">
        <v>1</v>
      </c>
      <c r="B853" s="335" t="s">
        <v>224</v>
      </c>
      <c r="C853" s="251"/>
      <c r="D853" s="324">
        <v>473</v>
      </c>
      <c r="E853" s="334"/>
      <c r="F853" s="334"/>
      <c r="G853" s="352"/>
      <c r="H853" s="420"/>
    </row>
    <row r="854" spans="1:8" s="325" customFormat="1" hidden="1" x14ac:dyDescent="0.25">
      <c r="A854" s="393">
        <v>1</v>
      </c>
      <c r="B854" s="335" t="s">
        <v>223</v>
      </c>
      <c r="C854" s="251"/>
      <c r="D854" s="421">
        <v>65</v>
      </c>
      <c r="E854" s="334"/>
      <c r="F854" s="334"/>
      <c r="G854" s="352"/>
      <c r="H854" s="420"/>
    </row>
    <row r="855" spans="1:8" s="325" customFormat="1" ht="30" hidden="1" customHeight="1" x14ac:dyDescent="0.25">
      <c r="A855" s="393">
        <v>1</v>
      </c>
      <c r="B855" s="327" t="s">
        <v>225</v>
      </c>
      <c r="C855" s="251"/>
      <c r="D855" s="226">
        <f>SUM(D856,D857,D859)</f>
        <v>58283</v>
      </c>
      <c r="E855" s="334"/>
      <c r="F855" s="334"/>
      <c r="G855" s="352"/>
      <c r="H855" s="420"/>
    </row>
    <row r="856" spans="1:8" s="325" customFormat="1" ht="30" hidden="1" x14ac:dyDescent="0.25">
      <c r="A856" s="393">
        <v>1</v>
      </c>
      <c r="B856" s="335" t="s">
        <v>226</v>
      </c>
      <c r="C856" s="251"/>
      <c r="D856" s="226"/>
      <c r="E856" s="334"/>
      <c r="F856" s="334"/>
      <c r="G856" s="352"/>
      <c r="H856" s="420"/>
    </row>
    <row r="857" spans="1:8" s="325" customFormat="1" ht="45" hidden="1" x14ac:dyDescent="0.25">
      <c r="A857" s="393">
        <v>1</v>
      </c>
      <c r="B857" s="335" t="s">
        <v>227</v>
      </c>
      <c r="C857" s="251"/>
      <c r="D857" s="296">
        <v>54530</v>
      </c>
      <c r="E857" s="334"/>
      <c r="F857" s="334"/>
      <c r="G857" s="352"/>
      <c r="H857" s="420"/>
    </row>
    <row r="858" spans="1:8" s="325" customFormat="1" hidden="1" x14ac:dyDescent="0.25">
      <c r="A858" s="393">
        <v>1</v>
      </c>
      <c r="B858" s="335" t="s">
        <v>223</v>
      </c>
      <c r="C858" s="251"/>
      <c r="D858" s="296">
        <v>16002</v>
      </c>
      <c r="E858" s="334"/>
      <c r="F858" s="334"/>
      <c r="G858" s="352"/>
      <c r="H858" s="420"/>
    </row>
    <row r="859" spans="1:8" s="325" customFormat="1" ht="45" hidden="1" x14ac:dyDescent="0.25">
      <c r="A859" s="393">
        <v>1</v>
      </c>
      <c r="B859" s="335" t="s">
        <v>228</v>
      </c>
      <c r="C859" s="251"/>
      <c r="D859" s="296">
        <v>3753</v>
      </c>
      <c r="E859" s="334"/>
      <c r="F859" s="334"/>
      <c r="G859" s="352"/>
      <c r="H859" s="420"/>
    </row>
    <row r="860" spans="1:8" s="325" customFormat="1" hidden="1" x14ac:dyDescent="0.25">
      <c r="A860" s="393">
        <v>1</v>
      </c>
      <c r="B860" s="335" t="s">
        <v>223</v>
      </c>
      <c r="C860" s="251"/>
      <c r="D860" s="296">
        <v>2323</v>
      </c>
      <c r="E860" s="334"/>
      <c r="F860" s="334"/>
      <c r="G860" s="352"/>
      <c r="H860" s="420"/>
    </row>
    <row r="861" spans="1:8" s="325" customFormat="1" ht="31.5" hidden="1" customHeight="1" x14ac:dyDescent="0.25">
      <c r="A861" s="393">
        <v>1</v>
      </c>
      <c r="B861" s="327" t="s">
        <v>229</v>
      </c>
      <c r="C861" s="251"/>
      <c r="D861" s="226"/>
      <c r="E861" s="334"/>
      <c r="F861" s="334"/>
      <c r="G861" s="352"/>
      <c r="H861" s="420"/>
    </row>
    <row r="862" spans="1:8" s="325" customFormat="1" ht="30" hidden="1" x14ac:dyDescent="0.25">
      <c r="A862" s="393">
        <v>1</v>
      </c>
      <c r="B862" s="246" t="s">
        <v>230</v>
      </c>
      <c r="C862" s="251"/>
      <c r="D862" s="226"/>
      <c r="E862" s="334"/>
      <c r="F862" s="334"/>
      <c r="G862" s="352"/>
      <c r="H862" s="420"/>
    </row>
    <row r="863" spans="1:8" s="325" customFormat="1" ht="15.75" hidden="1" customHeight="1" x14ac:dyDescent="0.25">
      <c r="A863" s="393">
        <v>1</v>
      </c>
      <c r="B863" s="327" t="s">
        <v>231</v>
      </c>
      <c r="C863" s="251"/>
      <c r="D863" s="226"/>
      <c r="E863" s="334"/>
      <c r="F863" s="334"/>
      <c r="G863" s="352"/>
      <c r="H863" s="420"/>
    </row>
    <row r="864" spans="1:8" s="325" customFormat="1" ht="15.75" hidden="1" customHeight="1" x14ac:dyDescent="0.25">
      <c r="A864" s="393">
        <v>1</v>
      </c>
      <c r="B864" s="246" t="s">
        <v>232</v>
      </c>
      <c r="C864" s="251"/>
      <c r="D864" s="226"/>
      <c r="E864" s="334"/>
      <c r="F864" s="334"/>
      <c r="G864" s="352"/>
      <c r="H864" s="420"/>
    </row>
    <row r="865" spans="1:8" s="325" customFormat="1" hidden="1" x14ac:dyDescent="0.25">
      <c r="A865" s="393">
        <v>1</v>
      </c>
      <c r="B865" s="256" t="s">
        <v>113</v>
      </c>
      <c r="C865" s="326"/>
      <c r="D865" s="324"/>
      <c r="E865" s="334"/>
      <c r="F865" s="334"/>
      <c r="G865" s="352"/>
      <c r="H865" s="420"/>
    </row>
    <row r="866" spans="1:8" s="325" customFormat="1" hidden="1" x14ac:dyDescent="0.25">
      <c r="A866" s="393">
        <v>1</v>
      </c>
      <c r="B866" s="249" t="s">
        <v>147</v>
      </c>
      <c r="C866" s="326"/>
      <c r="D866" s="421"/>
      <c r="E866" s="334"/>
      <c r="F866" s="334"/>
      <c r="G866" s="352"/>
      <c r="H866" s="420"/>
    </row>
    <row r="867" spans="1:8" s="402" customFormat="1" ht="30" hidden="1" x14ac:dyDescent="0.25">
      <c r="A867" s="393">
        <v>1</v>
      </c>
      <c r="B867" s="256" t="s">
        <v>114</v>
      </c>
      <c r="C867" s="251"/>
      <c r="D867" s="226">
        <v>13728</v>
      </c>
      <c r="E867" s="226"/>
      <c r="F867" s="226"/>
      <c r="G867" s="226"/>
      <c r="H867" s="401"/>
    </row>
    <row r="868" spans="1:8" s="325" customFormat="1" ht="15.75" hidden="1" customHeight="1" x14ac:dyDescent="0.25">
      <c r="A868" s="393">
        <v>1</v>
      </c>
      <c r="B868" s="256" t="s">
        <v>233</v>
      </c>
      <c r="C868" s="251"/>
      <c r="D868" s="226"/>
      <c r="E868" s="334"/>
      <c r="F868" s="334"/>
      <c r="G868" s="352"/>
      <c r="H868" s="420"/>
    </row>
    <row r="869" spans="1:8" s="325" customFormat="1" hidden="1" x14ac:dyDescent="0.25">
      <c r="A869" s="393">
        <v>1</v>
      </c>
      <c r="B869" s="337" t="s">
        <v>234</v>
      </c>
      <c r="C869" s="251"/>
      <c r="D869" s="226"/>
      <c r="E869" s="334"/>
      <c r="F869" s="334"/>
      <c r="G869" s="352"/>
      <c r="H869" s="420"/>
    </row>
    <row r="870" spans="1:8" s="325" customFormat="1" hidden="1" x14ac:dyDescent="0.25">
      <c r="A870" s="393">
        <v>1</v>
      </c>
      <c r="B870" s="338" t="s">
        <v>149</v>
      </c>
      <c r="C870" s="251"/>
      <c r="D870" s="234">
        <f>D846+ROUND(D865*3.2,0)+D867</f>
        <v>72755</v>
      </c>
      <c r="E870" s="334"/>
      <c r="F870" s="334"/>
      <c r="G870" s="352"/>
      <c r="H870" s="420"/>
    </row>
    <row r="871" spans="1:8" s="325" customFormat="1" hidden="1" x14ac:dyDescent="0.25">
      <c r="A871" s="393">
        <v>1</v>
      </c>
      <c r="B871" s="339" t="s">
        <v>148</v>
      </c>
      <c r="C871" s="251"/>
      <c r="D871" s="234">
        <f>SUM(D844,D870)</f>
        <v>213996</v>
      </c>
      <c r="E871" s="334"/>
      <c r="F871" s="334"/>
      <c r="G871" s="352"/>
      <c r="H871" s="420"/>
    </row>
    <row r="872" spans="1:8" s="402" customFormat="1" hidden="1" x14ac:dyDescent="0.25">
      <c r="A872" s="393">
        <v>1</v>
      </c>
      <c r="B872" s="268" t="s">
        <v>7</v>
      </c>
      <c r="C872" s="461"/>
      <c r="D872" s="461"/>
      <c r="E872" s="226"/>
      <c r="F872" s="226"/>
      <c r="G872" s="226"/>
      <c r="H872" s="401"/>
    </row>
    <row r="873" spans="1:8" s="402" customFormat="1" hidden="1" x14ac:dyDescent="0.25">
      <c r="A873" s="393">
        <v>1</v>
      </c>
      <c r="B873" s="270" t="s">
        <v>74</v>
      </c>
      <c r="C873" s="461"/>
      <c r="D873" s="461"/>
      <c r="E873" s="226"/>
      <c r="F873" s="226"/>
      <c r="G873" s="226"/>
      <c r="H873" s="401"/>
    </row>
    <row r="874" spans="1:8" s="402" customFormat="1" hidden="1" x14ac:dyDescent="0.25">
      <c r="A874" s="393">
        <v>1</v>
      </c>
      <c r="B874" s="271" t="s">
        <v>26</v>
      </c>
      <c r="C874" s="225">
        <v>240</v>
      </c>
      <c r="D874" s="226">
        <v>772</v>
      </c>
      <c r="E874" s="382">
        <v>8</v>
      </c>
      <c r="F874" s="226">
        <f>ROUND(G874/C874,0)</f>
        <v>26</v>
      </c>
      <c r="G874" s="226">
        <f>ROUND(D874*E874,0)</f>
        <v>6176</v>
      </c>
      <c r="H874" s="401"/>
    </row>
    <row r="875" spans="1:8" s="402" customFormat="1" ht="17.25" hidden="1" customHeight="1" x14ac:dyDescent="0.25">
      <c r="A875" s="393">
        <v>1</v>
      </c>
      <c r="B875" s="239" t="s">
        <v>138</v>
      </c>
      <c r="C875" s="225"/>
      <c r="D875" s="373">
        <f t="shared" ref="D875" si="55">D874</f>
        <v>772</v>
      </c>
      <c r="E875" s="428">
        <f t="shared" ref="E875:G876" si="56">E874</f>
        <v>8</v>
      </c>
      <c r="F875" s="373">
        <f t="shared" si="56"/>
        <v>26</v>
      </c>
      <c r="G875" s="373">
        <f t="shared" si="56"/>
        <v>6176</v>
      </c>
      <c r="H875" s="401"/>
    </row>
    <row r="876" spans="1:8" s="402" customFormat="1" ht="17.25" hidden="1" customHeight="1" x14ac:dyDescent="0.25">
      <c r="A876" s="393">
        <v>1</v>
      </c>
      <c r="B876" s="448" t="s">
        <v>110</v>
      </c>
      <c r="C876" s="225"/>
      <c r="D876" s="434">
        <f t="shared" ref="D876" si="57">D875</f>
        <v>772</v>
      </c>
      <c r="E876" s="455">
        <f t="shared" si="56"/>
        <v>8</v>
      </c>
      <c r="F876" s="434">
        <f t="shared" si="56"/>
        <v>26</v>
      </c>
      <c r="G876" s="434">
        <f t="shared" si="56"/>
        <v>6176</v>
      </c>
      <c r="H876" s="401"/>
    </row>
    <row r="877" spans="1:8" s="393" customFormat="1" hidden="1" thickBot="1" x14ac:dyDescent="0.25">
      <c r="A877" s="393">
        <v>1</v>
      </c>
      <c r="B877" s="429" t="s">
        <v>10</v>
      </c>
      <c r="C877" s="429"/>
      <c r="D877" s="469"/>
      <c r="E877" s="469"/>
      <c r="F877" s="469"/>
      <c r="G877" s="469"/>
      <c r="H877" s="397"/>
    </row>
    <row r="878" spans="1:8" s="402" customFormat="1" hidden="1" x14ac:dyDescent="0.25">
      <c r="A878" s="393">
        <v>1</v>
      </c>
      <c r="B878" s="437"/>
      <c r="C878" s="438"/>
      <c r="D878" s="418"/>
      <c r="E878" s="418"/>
      <c r="F878" s="418"/>
      <c r="G878" s="418"/>
      <c r="H878" s="401"/>
    </row>
    <row r="879" spans="1:8" s="402" customFormat="1" hidden="1" x14ac:dyDescent="0.25">
      <c r="A879" s="393">
        <v>1</v>
      </c>
      <c r="B879" s="431" t="s">
        <v>155</v>
      </c>
      <c r="C879" s="225"/>
      <c r="D879" s="226"/>
      <c r="E879" s="226"/>
      <c r="F879" s="226"/>
      <c r="G879" s="226"/>
      <c r="H879" s="401"/>
    </row>
    <row r="880" spans="1:8" s="393" customFormat="1" hidden="1" x14ac:dyDescent="0.25">
      <c r="A880" s="393">
        <v>1</v>
      </c>
      <c r="B880" s="323" t="s">
        <v>180</v>
      </c>
      <c r="C880" s="251"/>
      <c r="D880" s="226"/>
      <c r="E880" s="226"/>
      <c r="F880" s="226"/>
      <c r="G880" s="226"/>
      <c r="H880" s="397"/>
    </row>
    <row r="881" spans="1:8" s="393" customFormat="1" hidden="1" x14ac:dyDescent="0.25">
      <c r="A881" s="393">
        <v>1</v>
      </c>
      <c r="B881" s="246" t="s">
        <v>115</v>
      </c>
      <c r="C881" s="251"/>
      <c r="D881" s="226">
        <f>D882/2.7</f>
        <v>6666.6666666666661</v>
      </c>
      <c r="E881" s="226"/>
      <c r="F881" s="226"/>
      <c r="G881" s="226"/>
      <c r="H881" s="397"/>
    </row>
    <row r="882" spans="1:8" s="393" customFormat="1" hidden="1" x14ac:dyDescent="0.25">
      <c r="B882" s="246" t="s">
        <v>337</v>
      </c>
      <c r="C882" s="247"/>
      <c r="D882" s="226">
        <v>18000</v>
      </c>
      <c r="E882" s="247"/>
      <c r="F882" s="247"/>
      <c r="G882" s="247"/>
      <c r="H882" s="397"/>
    </row>
    <row r="883" spans="1:8" s="393" customFormat="1" hidden="1" x14ac:dyDescent="0.25">
      <c r="A883" s="393">
        <v>1</v>
      </c>
      <c r="B883" s="256" t="s">
        <v>113</v>
      </c>
      <c r="C883" s="251"/>
      <c r="D883" s="226">
        <f>(D884+D885)/8.5</f>
        <v>29012.352941176472</v>
      </c>
      <c r="E883" s="226"/>
      <c r="F883" s="226"/>
      <c r="G883" s="226"/>
      <c r="H883" s="397"/>
    </row>
    <row r="884" spans="1:8" s="393" customFormat="1" hidden="1" x14ac:dyDescent="0.25">
      <c r="A884" s="393">
        <v>1</v>
      </c>
      <c r="B884" s="289" t="s">
        <v>308</v>
      </c>
      <c r="C884" s="251"/>
      <c r="D884" s="226">
        <v>239605</v>
      </c>
      <c r="E884" s="226"/>
      <c r="F884" s="226"/>
      <c r="G884" s="226"/>
      <c r="H884" s="397"/>
    </row>
    <row r="885" spans="1:8" s="393" customFormat="1" hidden="1" x14ac:dyDescent="0.25">
      <c r="A885" s="393">
        <v>1</v>
      </c>
      <c r="B885" s="289" t="s">
        <v>309</v>
      </c>
      <c r="C885" s="251"/>
      <c r="D885" s="226">
        <v>7000</v>
      </c>
      <c r="E885" s="226"/>
      <c r="F885" s="226"/>
      <c r="G885" s="226"/>
      <c r="H885" s="397"/>
    </row>
    <row r="886" spans="1:8" s="393" customFormat="1" ht="30" hidden="1" x14ac:dyDescent="0.25">
      <c r="A886" s="393">
        <v>1</v>
      </c>
      <c r="B886" s="256" t="s">
        <v>114</v>
      </c>
      <c r="C886" s="251"/>
      <c r="D886" s="226"/>
      <c r="E886" s="226"/>
      <c r="F886" s="226"/>
      <c r="G886" s="226"/>
      <c r="H886" s="397"/>
    </row>
    <row r="887" spans="1:8" s="393" customFormat="1" hidden="1" x14ac:dyDescent="0.25">
      <c r="A887" s="393">
        <v>1</v>
      </c>
      <c r="B887" s="262" t="s">
        <v>148</v>
      </c>
      <c r="C887" s="251"/>
      <c r="D887" s="234">
        <f>D881+ROUND((D884+D885)/3.9,0)+D886</f>
        <v>69898.666666666672</v>
      </c>
      <c r="E887" s="226"/>
      <c r="F887" s="226"/>
      <c r="G887" s="226"/>
      <c r="H887" s="397"/>
    </row>
    <row r="888" spans="1:8" s="402" customFormat="1" ht="15.75" hidden="1" thickBot="1" x14ac:dyDescent="0.3">
      <c r="A888" s="393">
        <v>1</v>
      </c>
      <c r="B888" s="470" t="s">
        <v>10</v>
      </c>
      <c r="C888" s="435"/>
      <c r="D888" s="435"/>
      <c r="E888" s="435"/>
      <c r="F888" s="435"/>
      <c r="G888" s="435"/>
      <c r="H888" s="401"/>
    </row>
    <row r="889" spans="1:8" s="402" customFormat="1" hidden="1" x14ac:dyDescent="0.25">
      <c r="A889" s="393">
        <v>1</v>
      </c>
      <c r="B889" s="437"/>
      <c r="C889" s="438"/>
      <c r="D889" s="418"/>
      <c r="E889" s="418"/>
      <c r="F889" s="418"/>
      <c r="G889" s="418"/>
      <c r="H889" s="401"/>
    </row>
    <row r="890" spans="1:8" s="402" customFormat="1" hidden="1" x14ac:dyDescent="0.25">
      <c r="A890" s="393">
        <v>1</v>
      </c>
      <c r="B890" s="431" t="s">
        <v>156</v>
      </c>
      <c r="C890" s="225"/>
      <c r="D890" s="226"/>
      <c r="E890" s="226"/>
      <c r="F890" s="226"/>
      <c r="G890" s="226"/>
      <c r="H890" s="401"/>
    </row>
    <row r="891" spans="1:8" s="325" customFormat="1" ht="18.75" hidden="1" customHeight="1" x14ac:dyDescent="0.25">
      <c r="A891" s="393">
        <v>1</v>
      </c>
      <c r="B891" s="323" t="s">
        <v>213</v>
      </c>
      <c r="C891" s="323"/>
      <c r="D891" s="419"/>
      <c r="E891" s="324"/>
      <c r="F891" s="324"/>
      <c r="G891" s="324"/>
      <c r="H891" s="420"/>
    </row>
    <row r="892" spans="1:8" s="325" customFormat="1" hidden="1" x14ac:dyDescent="0.25">
      <c r="A892" s="393">
        <v>1</v>
      </c>
      <c r="B892" s="246" t="s">
        <v>115</v>
      </c>
      <c r="C892" s="326"/>
      <c r="D892" s="324">
        <f>SUM(D893,D894,D895,D896)</f>
        <v>14000</v>
      </c>
      <c r="E892" s="324"/>
      <c r="F892" s="324"/>
      <c r="G892" s="324"/>
      <c r="H892" s="420"/>
    </row>
    <row r="893" spans="1:8" s="325" customFormat="1" hidden="1" x14ac:dyDescent="0.25">
      <c r="A893" s="393">
        <v>1</v>
      </c>
      <c r="B893" s="327" t="s">
        <v>214</v>
      </c>
      <c r="C893" s="326"/>
      <c r="D893" s="324"/>
      <c r="E893" s="324"/>
      <c r="F893" s="324"/>
      <c r="G893" s="324"/>
      <c r="H893" s="420"/>
    </row>
    <row r="894" spans="1:8" s="325" customFormat="1" ht="17.25" hidden="1" customHeight="1" x14ac:dyDescent="0.25">
      <c r="A894" s="393">
        <v>1</v>
      </c>
      <c r="B894" s="327" t="s">
        <v>215</v>
      </c>
      <c r="C894" s="326"/>
      <c r="D894" s="226">
        <v>2000</v>
      </c>
      <c r="E894" s="324"/>
      <c r="F894" s="324"/>
      <c r="G894" s="324"/>
      <c r="H894" s="420"/>
    </row>
    <row r="895" spans="1:8" s="325" customFormat="1" ht="30" hidden="1" x14ac:dyDescent="0.25">
      <c r="A895" s="393">
        <v>1</v>
      </c>
      <c r="B895" s="327" t="s">
        <v>216</v>
      </c>
      <c r="C895" s="326"/>
      <c r="D895" s="226">
        <v>500</v>
      </c>
      <c r="E895" s="324"/>
      <c r="F895" s="324"/>
      <c r="G895" s="324"/>
      <c r="H895" s="420"/>
    </row>
    <row r="896" spans="1:8" s="325" customFormat="1" hidden="1" x14ac:dyDescent="0.25">
      <c r="A896" s="393">
        <v>1</v>
      </c>
      <c r="B896" s="246" t="s">
        <v>217</v>
      </c>
      <c r="C896" s="326"/>
      <c r="D896" s="226">
        <v>11500</v>
      </c>
      <c r="E896" s="324"/>
      <c r="F896" s="324"/>
      <c r="G896" s="324"/>
      <c r="H896" s="420"/>
    </row>
    <row r="897" spans="1:8" s="402" customFormat="1" hidden="1" x14ac:dyDescent="0.25">
      <c r="A897" s="393">
        <v>1</v>
      </c>
      <c r="B897" s="256" t="s">
        <v>113</v>
      </c>
      <c r="C897" s="251"/>
      <c r="D897" s="226">
        <v>35000</v>
      </c>
      <c r="E897" s="226"/>
      <c r="F897" s="226"/>
      <c r="G897" s="226"/>
      <c r="H897" s="401"/>
    </row>
    <row r="898" spans="1:8" s="325" customFormat="1" hidden="1" x14ac:dyDescent="0.25">
      <c r="A898" s="393">
        <v>1</v>
      </c>
      <c r="B898" s="249" t="s">
        <v>147</v>
      </c>
      <c r="C898" s="330"/>
      <c r="D898" s="226"/>
      <c r="E898" s="324"/>
      <c r="F898" s="324"/>
      <c r="G898" s="324"/>
      <c r="H898" s="420"/>
    </row>
    <row r="899" spans="1:8" s="325" customFormat="1" ht="15.75" hidden="1" customHeight="1" x14ac:dyDescent="0.25">
      <c r="A899" s="393">
        <v>1</v>
      </c>
      <c r="B899" s="331" t="s">
        <v>218</v>
      </c>
      <c r="C899" s="332"/>
      <c r="D899" s="326">
        <f>D892+ROUND(D897*3.2,0)</f>
        <v>126000</v>
      </c>
      <c r="E899" s="334"/>
      <c r="F899" s="334"/>
      <c r="G899" s="352"/>
      <c r="H899" s="420"/>
    </row>
    <row r="900" spans="1:8" s="325" customFormat="1" ht="15.75" hidden="1" customHeight="1" x14ac:dyDescent="0.25">
      <c r="A900" s="393">
        <v>1</v>
      </c>
      <c r="B900" s="323" t="s">
        <v>150</v>
      </c>
      <c r="C900" s="251"/>
      <c r="D900" s="226"/>
      <c r="E900" s="334"/>
      <c r="F900" s="334"/>
      <c r="G900" s="352"/>
      <c r="H900" s="420"/>
    </row>
    <row r="901" spans="1:8" s="325" customFormat="1" ht="15.75" hidden="1" customHeight="1" x14ac:dyDescent="0.25">
      <c r="A901" s="393">
        <v>1</v>
      </c>
      <c r="B901" s="246" t="s">
        <v>115</v>
      </c>
      <c r="C901" s="251"/>
      <c r="D901" s="226">
        <f>SUM(D902,D903,D910,D916,D917,D918,D919)</f>
        <v>62418</v>
      </c>
      <c r="E901" s="334"/>
      <c r="F901" s="334"/>
      <c r="G901" s="352"/>
      <c r="H901" s="420"/>
    </row>
    <row r="902" spans="1:8" s="325" customFormat="1" ht="15.75" hidden="1" customHeight="1" x14ac:dyDescent="0.25">
      <c r="A902" s="393">
        <v>1</v>
      </c>
      <c r="B902" s="246" t="s">
        <v>214</v>
      </c>
      <c r="C902" s="251"/>
      <c r="D902" s="226"/>
      <c r="E902" s="334"/>
      <c r="F902" s="334"/>
      <c r="G902" s="352"/>
      <c r="H902" s="420"/>
    </row>
    <row r="903" spans="1:8" s="325" customFormat="1" ht="15.75" hidden="1" customHeight="1" x14ac:dyDescent="0.25">
      <c r="A903" s="393">
        <v>1</v>
      </c>
      <c r="B903" s="327" t="s">
        <v>219</v>
      </c>
      <c r="C903" s="251"/>
      <c r="D903" s="226">
        <f>D904+D905+D906+D908</f>
        <v>1635</v>
      </c>
      <c r="E903" s="334"/>
      <c r="F903" s="334"/>
      <c r="G903" s="352"/>
      <c r="H903" s="420"/>
    </row>
    <row r="904" spans="1:8" s="325" customFormat="1" ht="19.5" hidden="1" customHeight="1" x14ac:dyDescent="0.25">
      <c r="A904" s="393">
        <v>1</v>
      </c>
      <c r="B904" s="335" t="s">
        <v>220</v>
      </c>
      <c r="C904" s="251"/>
      <c r="D904" s="324"/>
      <c r="E904" s="334"/>
      <c r="F904" s="334"/>
      <c r="G904" s="352"/>
      <c r="H904" s="420"/>
    </row>
    <row r="905" spans="1:8" s="325" customFormat="1" ht="15.75" hidden="1" customHeight="1" x14ac:dyDescent="0.25">
      <c r="A905" s="393">
        <v>1</v>
      </c>
      <c r="B905" s="335" t="s">
        <v>221</v>
      </c>
      <c r="C905" s="251"/>
      <c r="D905" s="324"/>
      <c r="E905" s="334"/>
      <c r="F905" s="334"/>
      <c r="G905" s="352"/>
      <c r="H905" s="420"/>
    </row>
    <row r="906" spans="1:8" s="325" customFormat="1" ht="30.75" hidden="1" customHeight="1" x14ac:dyDescent="0.25">
      <c r="A906" s="393">
        <v>1</v>
      </c>
      <c r="B906" s="335" t="s">
        <v>222</v>
      </c>
      <c r="C906" s="251"/>
      <c r="D906" s="324">
        <v>1030</v>
      </c>
      <c r="E906" s="334"/>
      <c r="F906" s="334"/>
      <c r="G906" s="352"/>
      <c r="H906" s="420"/>
    </row>
    <row r="907" spans="1:8" s="325" customFormat="1" hidden="1" x14ac:dyDescent="0.25">
      <c r="A907" s="393">
        <v>1</v>
      </c>
      <c r="B907" s="335" t="s">
        <v>223</v>
      </c>
      <c r="C907" s="251"/>
      <c r="D907" s="324">
        <v>143</v>
      </c>
      <c r="E907" s="334"/>
      <c r="F907" s="334"/>
      <c r="G907" s="352"/>
      <c r="H907" s="420"/>
    </row>
    <row r="908" spans="1:8" s="325" customFormat="1" ht="30" hidden="1" x14ac:dyDescent="0.25">
      <c r="A908" s="393">
        <v>1</v>
      </c>
      <c r="B908" s="335" t="s">
        <v>224</v>
      </c>
      <c r="C908" s="251"/>
      <c r="D908" s="324">
        <v>605</v>
      </c>
      <c r="E908" s="334"/>
      <c r="F908" s="334"/>
      <c r="G908" s="352"/>
      <c r="H908" s="420"/>
    </row>
    <row r="909" spans="1:8" s="325" customFormat="1" hidden="1" x14ac:dyDescent="0.25">
      <c r="A909" s="393">
        <v>1</v>
      </c>
      <c r="B909" s="335" t="s">
        <v>223</v>
      </c>
      <c r="C909" s="251"/>
      <c r="D909" s="421">
        <v>81</v>
      </c>
      <c r="E909" s="334"/>
      <c r="F909" s="334"/>
      <c r="G909" s="352"/>
      <c r="H909" s="420"/>
    </row>
    <row r="910" spans="1:8" s="325" customFormat="1" ht="30" hidden="1" customHeight="1" x14ac:dyDescent="0.25">
      <c r="A910" s="393">
        <v>1</v>
      </c>
      <c r="B910" s="327" t="s">
        <v>225</v>
      </c>
      <c r="C910" s="251"/>
      <c r="D910" s="226">
        <f>SUM(D911,D912,D914)</f>
        <v>60783</v>
      </c>
      <c r="E910" s="334"/>
      <c r="F910" s="334"/>
      <c r="G910" s="352"/>
      <c r="H910" s="420"/>
    </row>
    <row r="911" spans="1:8" s="325" customFormat="1" ht="30" hidden="1" x14ac:dyDescent="0.25">
      <c r="A911" s="393">
        <v>1</v>
      </c>
      <c r="B911" s="335" t="s">
        <v>226</v>
      </c>
      <c r="C911" s="251"/>
      <c r="D911" s="226"/>
      <c r="E911" s="334"/>
      <c r="F911" s="334"/>
      <c r="G911" s="352"/>
      <c r="H911" s="420"/>
    </row>
    <row r="912" spans="1:8" s="325" customFormat="1" ht="45" hidden="1" x14ac:dyDescent="0.25">
      <c r="A912" s="393">
        <v>1</v>
      </c>
      <c r="B912" s="335" t="s">
        <v>227</v>
      </c>
      <c r="C912" s="251"/>
      <c r="D912" s="296">
        <v>50833</v>
      </c>
      <c r="E912" s="334"/>
      <c r="F912" s="334"/>
      <c r="G912" s="352"/>
      <c r="H912" s="420"/>
    </row>
    <row r="913" spans="1:8" s="325" customFormat="1" hidden="1" x14ac:dyDescent="0.25">
      <c r="A913" s="393">
        <v>1</v>
      </c>
      <c r="B913" s="335" t="s">
        <v>223</v>
      </c>
      <c r="C913" s="251"/>
      <c r="D913" s="296">
        <v>13200</v>
      </c>
      <c r="E913" s="334"/>
      <c r="F913" s="334"/>
      <c r="G913" s="352"/>
      <c r="H913" s="420"/>
    </row>
    <row r="914" spans="1:8" s="325" customFormat="1" ht="45" hidden="1" x14ac:dyDescent="0.25">
      <c r="A914" s="393">
        <v>1</v>
      </c>
      <c r="B914" s="335" t="s">
        <v>228</v>
      </c>
      <c r="C914" s="251"/>
      <c r="D914" s="296">
        <v>9950</v>
      </c>
      <c r="E914" s="334"/>
      <c r="F914" s="334"/>
      <c r="G914" s="352"/>
      <c r="H914" s="420"/>
    </row>
    <row r="915" spans="1:8" s="325" customFormat="1" hidden="1" x14ac:dyDescent="0.25">
      <c r="A915" s="393">
        <v>1</v>
      </c>
      <c r="B915" s="335" t="s">
        <v>223</v>
      </c>
      <c r="C915" s="251"/>
      <c r="D915" s="296">
        <v>6650</v>
      </c>
      <c r="E915" s="334"/>
      <c r="F915" s="334"/>
      <c r="G915" s="352"/>
      <c r="H915" s="420"/>
    </row>
    <row r="916" spans="1:8" s="325" customFormat="1" ht="31.5" hidden="1" customHeight="1" x14ac:dyDescent="0.25">
      <c r="A916" s="393">
        <v>1</v>
      </c>
      <c r="B916" s="327" t="s">
        <v>229</v>
      </c>
      <c r="C916" s="251"/>
      <c r="D916" s="226"/>
      <c r="E916" s="334"/>
      <c r="F916" s="334"/>
      <c r="G916" s="352"/>
      <c r="H916" s="420"/>
    </row>
    <row r="917" spans="1:8" s="325" customFormat="1" ht="30" hidden="1" x14ac:dyDescent="0.25">
      <c r="A917" s="393">
        <v>1</v>
      </c>
      <c r="B917" s="246" t="s">
        <v>230</v>
      </c>
      <c r="C917" s="251"/>
      <c r="D917" s="226"/>
      <c r="E917" s="334"/>
      <c r="F917" s="334"/>
      <c r="G917" s="352"/>
      <c r="H917" s="420"/>
    </row>
    <row r="918" spans="1:8" s="325" customFormat="1" ht="15.75" hidden="1" customHeight="1" x14ac:dyDescent="0.25">
      <c r="A918" s="393">
        <v>1</v>
      </c>
      <c r="B918" s="327" t="s">
        <v>231</v>
      </c>
      <c r="C918" s="251"/>
      <c r="D918" s="226"/>
      <c r="E918" s="334"/>
      <c r="F918" s="334"/>
      <c r="G918" s="352"/>
      <c r="H918" s="420"/>
    </row>
    <row r="919" spans="1:8" s="325" customFormat="1" ht="15.75" hidden="1" customHeight="1" x14ac:dyDescent="0.25">
      <c r="A919" s="393">
        <v>1</v>
      </c>
      <c r="B919" s="246" t="s">
        <v>232</v>
      </c>
      <c r="C919" s="251"/>
      <c r="D919" s="226"/>
      <c r="E919" s="334"/>
      <c r="F919" s="334"/>
      <c r="G919" s="352"/>
      <c r="H919" s="420"/>
    </row>
    <row r="920" spans="1:8" s="325" customFormat="1" hidden="1" x14ac:dyDescent="0.25">
      <c r="A920" s="393">
        <v>1</v>
      </c>
      <c r="B920" s="256" t="s">
        <v>113</v>
      </c>
      <c r="C920" s="326"/>
      <c r="D920" s="324"/>
      <c r="E920" s="334"/>
      <c r="F920" s="334"/>
      <c r="G920" s="352"/>
      <c r="H920" s="420"/>
    </row>
    <row r="921" spans="1:8" s="325" customFormat="1" hidden="1" x14ac:dyDescent="0.25">
      <c r="A921" s="393">
        <v>1</v>
      </c>
      <c r="B921" s="249" t="s">
        <v>147</v>
      </c>
      <c r="C921" s="326"/>
      <c r="D921" s="421"/>
      <c r="E921" s="334"/>
      <c r="F921" s="334"/>
      <c r="G921" s="352"/>
      <c r="H921" s="420"/>
    </row>
    <row r="922" spans="1:8" s="402" customFormat="1" ht="30" hidden="1" x14ac:dyDescent="0.25">
      <c r="A922" s="393">
        <v>1</v>
      </c>
      <c r="B922" s="256" t="s">
        <v>114</v>
      </c>
      <c r="C922" s="251"/>
      <c r="D922" s="226">
        <v>10269</v>
      </c>
      <c r="E922" s="226"/>
      <c r="F922" s="226"/>
      <c r="G922" s="226"/>
      <c r="H922" s="401"/>
    </row>
    <row r="923" spans="1:8" s="325" customFormat="1" ht="15.75" hidden="1" customHeight="1" x14ac:dyDescent="0.25">
      <c r="A923" s="393">
        <v>1</v>
      </c>
      <c r="B923" s="256" t="s">
        <v>233</v>
      </c>
      <c r="C923" s="251"/>
      <c r="D923" s="226"/>
      <c r="E923" s="334"/>
      <c r="F923" s="334"/>
      <c r="G923" s="352"/>
      <c r="H923" s="420"/>
    </row>
    <row r="924" spans="1:8" s="325" customFormat="1" hidden="1" x14ac:dyDescent="0.25">
      <c r="A924" s="393">
        <v>1</v>
      </c>
      <c r="B924" s="337" t="s">
        <v>234</v>
      </c>
      <c r="C924" s="251"/>
      <c r="D924" s="226"/>
      <c r="E924" s="334"/>
      <c r="F924" s="334"/>
      <c r="G924" s="352"/>
      <c r="H924" s="420"/>
    </row>
    <row r="925" spans="1:8" s="325" customFormat="1" hidden="1" x14ac:dyDescent="0.25">
      <c r="A925" s="393">
        <v>1</v>
      </c>
      <c r="B925" s="338" t="s">
        <v>149</v>
      </c>
      <c r="C925" s="251"/>
      <c r="D925" s="234">
        <f>D901+ROUND(D920*3.2,0)+D922</f>
        <v>72687</v>
      </c>
      <c r="E925" s="334"/>
      <c r="F925" s="334"/>
      <c r="G925" s="352"/>
      <c r="H925" s="420"/>
    </row>
    <row r="926" spans="1:8" s="325" customFormat="1" hidden="1" x14ac:dyDescent="0.25">
      <c r="A926" s="393">
        <v>1</v>
      </c>
      <c r="B926" s="339" t="s">
        <v>148</v>
      </c>
      <c r="C926" s="251"/>
      <c r="D926" s="234">
        <f>SUM(D899,D925)</f>
        <v>198687</v>
      </c>
      <c r="E926" s="334"/>
      <c r="F926" s="334"/>
      <c r="G926" s="352"/>
      <c r="H926" s="420"/>
    </row>
    <row r="927" spans="1:8" s="402" customFormat="1" hidden="1" x14ac:dyDescent="0.25">
      <c r="A927" s="393">
        <v>1</v>
      </c>
      <c r="B927" s="268" t="s">
        <v>7</v>
      </c>
      <c r="C927" s="461"/>
      <c r="D927" s="461"/>
      <c r="E927" s="226"/>
      <c r="F927" s="226"/>
      <c r="G927" s="226"/>
      <c r="H927" s="401"/>
    </row>
    <row r="928" spans="1:8" s="402" customFormat="1" hidden="1" x14ac:dyDescent="0.25">
      <c r="A928" s="393">
        <v>1</v>
      </c>
      <c r="B928" s="270" t="s">
        <v>74</v>
      </c>
      <c r="C928" s="461"/>
      <c r="D928" s="461"/>
      <c r="E928" s="226"/>
      <c r="F928" s="226"/>
      <c r="G928" s="226"/>
      <c r="H928" s="401"/>
    </row>
    <row r="929" spans="1:8" s="402" customFormat="1" hidden="1" x14ac:dyDescent="0.25">
      <c r="A929" s="393">
        <v>1</v>
      </c>
      <c r="B929" s="271" t="s">
        <v>26</v>
      </c>
      <c r="C929" s="225">
        <v>240</v>
      </c>
      <c r="D929" s="226">
        <v>820</v>
      </c>
      <c r="E929" s="382">
        <v>8</v>
      </c>
      <c r="F929" s="226">
        <f>ROUND(G929/C929,0)</f>
        <v>27</v>
      </c>
      <c r="G929" s="226">
        <f>ROUND(D929*E929,0)</f>
        <v>6560</v>
      </c>
      <c r="H929" s="401"/>
    </row>
    <row r="930" spans="1:8" s="402" customFormat="1" hidden="1" x14ac:dyDescent="0.25">
      <c r="A930" s="393">
        <v>1</v>
      </c>
      <c r="B930" s="271" t="s">
        <v>72</v>
      </c>
      <c r="C930" s="225">
        <v>240</v>
      </c>
      <c r="D930" s="226">
        <v>40</v>
      </c>
      <c r="E930" s="382">
        <v>8</v>
      </c>
      <c r="F930" s="226">
        <f>ROUND(G930/C930,0)</f>
        <v>1</v>
      </c>
      <c r="G930" s="226">
        <f>ROUND(D930*E930,0)</f>
        <v>320</v>
      </c>
      <c r="H930" s="401"/>
    </row>
    <row r="931" spans="1:8" s="402" customFormat="1" hidden="1" x14ac:dyDescent="0.25">
      <c r="A931" s="393">
        <v>1</v>
      </c>
      <c r="B931" s="271" t="s">
        <v>45</v>
      </c>
      <c r="C931" s="225">
        <v>240</v>
      </c>
      <c r="D931" s="226">
        <v>30</v>
      </c>
      <c r="E931" s="382">
        <v>9</v>
      </c>
      <c r="F931" s="226">
        <f t="shared" ref="F931:F932" si="58">ROUND(G931/C931,0)</f>
        <v>1</v>
      </c>
      <c r="G931" s="226">
        <f t="shared" ref="G931:G932" si="59">ROUND(D931*E931,0)</f>
        <v>270</v>
      </c>
      <c r="H931" s="401"/>
    </row>
    <row r="932" spans="1:8" s="402" customFormat="1" hidden="1" x14ac:dyDescent="0.25">
      <c r="A932" s="393">
        <v>1</v>
      </c>
      <c r="B932" s="271" t="s">
        <v>57</v>
      </c>
      <c r="C932" s="225">
        <v>240</v>
      </c>
      <c r="D932" s="226">
        <v>10</v>
      </c>
      <c r="E932" s="382">
        <v>10</v>
      </c>
      <c r="F932" s="226">
        <f t="shared" si="58"/>
        <v>0</v>
      </c>
      <c r="G932" s="226">
        <f t="shared" si="59"/>
        <v>100</v>
      </c>
      <c r="H932" s="401"/>
    </row>
    <row r="933" spans="1:8" s="402" customFormat="1" ht="17.25" hidden="1" customHeight="1" x14ac:dyDescent="0.25">
      <c r="A933" s="393">
        <v>1</v>
      </c>
      <c r="B933" s="239" t="s">
        <v>138</v>
      </c>
      <c r="C933" s="225"/>
      <c r="D933" s="373">
        <f>SUM(D929:D932)</f>
        <v>900</v>
      </c>
      <c r="E933" s="428">
        <f>E930</f>
        <v>8</v>
      </c>
      <c r="F933" s="373">
        <f t="shared" ref="F933:G933" si="60">SUM(F929:F932)</f>
        <v>29</v>
      </c>
      <c r="G933" s="373">
        <f t="shared" si="60"/>
        <v>7250</v>
      </c>
      <c r="H933" s="401"/>
    </row>
    <row r="934" spans="1:8" s="402" customFormat="1" ht="17.25" hidden="1" customHeight="1" x14ac:dyDescent="0.25">
      <c r="A934" s="393">
        <v>1</v>
      </c>
      <c r="B934" s="448" t="s">
        <v>110</v>
      </c>
      <c r="C934" s="225"/>
      <c r="D934" s="434">
        <f t="shared" ref="D934" si="61">D933</f>
        <v>900</v>
      </c>
      <c r="E934" s="455">
        <f t="shared" ref="E934:G934" si="62">E933</f>
        <v>8</v>
      </c>
      <c r="F934" s="434">
        <f t="shared" si="62"/>
        <v>29</v>
      </c>
      <c r="G934" s="434">
        <f t="shared" si="62"/>
        <v>7250</v>
      </c>
      <c r="H934" s="401"/>
    </row>
    <row r="935" spans="1:8" s="402" customFormat="1" ht="20.25" hidden="1" customHeight="1" thickBot="1" x14ac:dyDescent="0.3">
      <c r="A935" s="393">
        <v>1</v>
      </c>
      <c r="B935" s="429" t="s">
        <v>10</v>
      </c>
      <c r="C935" s="429"/>
      <c r="D935" s="435"/>
      <c r="E935" s="435"/>
      <c r="F935" s="435"/>
      <c r="G935" s="435"/>
      <c r="H935" s="401"/>
    </row>
    <row r="936" spans="1:8" ht="43.5" x14ac:dyDescent="0.25">
      <c r="A936" s="136">
        <v>1</v>
      </c>
      <c r="B936" s="180" t="s">
        <v>157</v>
      </c>
      <c r="C936" s="200"/>
      <c r="D936" s="178"/>
      <c r="E936" s="178"/>
      <c r="F936" s="178"/>
      <c r="G936" s="178"/>
    </row>
    <row r="937" spans="1:8" x14ac:dyDescent="0.25">
      <c r="A937" s="136">
        <v>1</v>
      </c>
      <c r="B937" s="107" t="s">
        <v>4</v>
      </c>
      <c r="C937" s="147"/>
      <c r="D937" s="15"/>
      <c r="E937" s="201"/>
      <c r="F937" s="15"/>
      <c r="G937" s="15"/>
    </row>
    <row r="938" spans="1:8" x14ac:dyDescent="0.25">
      <c r="A938" s="136">
        <v>1</v>
      </c>
      <c r="B938" s="12" t="s">
        <v>72</v>
      </c>
      <c r="C938" s="134">
        <v>340</v>
      </c>
      <c r="D938" s="15">
        <v>690</v>
      </c>
      <c r="E938" s="202">
        <v>9.8000000000000007</v>
      </c>
      <c r="F938" s="15">
        <f t="shared" ref="F938:F950" si="63">ROUND(G938/C938,0)</f>
        <v>20</v>
      </c>
      <c r="G938" s="15">
        <f t="shared" ref="G938:G950" si="64">ROUND(D938*E938,0)</f>
        <v>6762</v>
      </c>
    </row>
    <row r="939" spans="1:8" x14ac:dyDescent="0.25">
      <c r="A939" s="136">
        <v>1</v>
      </c>
      <c r="B939" s="12" t="s">
        <v>58</v>
      </c>
      <c r="C939" s="134">
        <v>340</v>
      </c>
      <c r="D939" s="15">
        <v>55</v>
      </c>
      <c r="E939" s="202">
        <v>11.4</v>
      </c>
      <c r="F939" s="15">
        <f t="shared" si="63"/>
        <v>2</v>
      </c>
      <c r="G939" s="15">
        <f t="shared" si="64"/>
        <v>627</v>
      </c>
    </row>
    <row r="940" spans="1:8" x14ac:dyDescent="0.25">
      <c r="A940" s="136">
        <v>1</v>
      </c>
      <c r="B940" s="12" t="s">
        <v>23</v>
      </c>
      <c r="C940" s="134">
        <v>340</v>
      </c>
      <c r="D940" s="15">
        <v>75</v>
      </c>
      <c r="E940" s="202">
        <v>6.3</v>
      </c>
      <c r="F940" s="15">
        <f t="shared" si="63"/>
        <v>1</v>
      </c>
      <c r="G940" s="15">
        <f t="shared" si="64"/>
        <v>473</v>
      </c>
    </row>
    <row r="941" spans="1:8" x14ac:dyDescent="0.25">
      <c r="A941" s="136">
        <v>1</v>
      </c>
      <c r="B941" s="12" t="s">
        <v>22</v>
      </c>
      <c r="C941" s="134">
        <v>340</v>
      </c>
      <c r="D941" s="15">
        <v>1090</v>
      </c>
      <c r="E941" s="202">
        <v>10.8</v>
      </c>
      <c r="F941" s="15">
        <f t="shared" si="63"/>
        <v>35</v>
      </c>
      <c r="G941" s="15">
        <f t="shared" si="64"/>
        <v>11772</v>
      </c>
    </row>
    <row r="942" spans="1:8" x14ac:dyDescent="0.25">
      <c r="A942" s="136">
        <v>1</v>
      </c>
      <c r="B942" s="12" t="s">
        <v>57</v>
      </c>
      <c r="C942" s="134">
        <v>340</v>
      </c>
      <c r="D942" s="15">
        <v>730</v>
      </c>
      <c r="E942" s="202">
        <v>8.5</v>
      </c>
      <c r="F942" s="15">
        <f t="shared" si="63"/>
        <v>18</v>
      </c>
      <c r="G942" s="15">
        <f t="shared" si="64"/>
        <v>6205</v>
      </c>
    </row>
    <row r="943" spans="1:8" x14ac:dyDescent="0.25">
      <c r="A943" s="136">
        <v>1</v>
      </c>
      <c r="B943" s="12" t="s">
        <v>34</v>
      </c>
      <c r="C943" s="134">
        <v>340</v>
      </c>
      <c r="D943" s="15">
        <v>150</v>
      </c>
      <c r="E943" s="202">
        <v>10.8</v>
      </c>
      <c r="F943" s="15">
        <f t="shared" si="63"/>
        <v>5</v>
      </c>
      <c r="G943" s="15">
        <f t="shared" si="64"/>
        <v>1620</v>
      </c>
    </row>
    <row r="944" spans="1:8" x14ac:dyDescent="0.25">
      <c r="A944" s="136">
        <v>1</v>
      </c>
      <c r="B944" s="12" t="s">
        <v>14</v>
      </c>
      <c r="C944" s="134">
        <v>340</v>
      </c>
      <c r="D944" s="15">
        <v>300</v>
      </c>
      <c r="E944" s="202">
        <v>11.1</v>
      </c>
      <c r="F944" s="15">
        <f t="shared" si="63"/>
        <v>10</v>
      </c>
      <c r="G944" s="15">
        <f t="shared" si="64"/>
        <v>3330</v>
      </c>
    </row>
    <row r="945" spans="1:8" x14ac:dyDescent="0.25">
      <c r="A945" s="136">
        <v>1</v>
      </c>
      <c r="B945" s="12" t="s">
        <v>21</v>
      </c>
      <c r="C945" s="134">
        <v>340</v>
      </c>
      <c r="D945" s="15">
        <v>310</v>
      </c>
      <c r="E945" s="202">
        <v>10.1</v>
      </c>
      <c r="F945" s="15">
        <f t="shared" si="63"/>
        <v>9</v>
      </c>
      <c r="G945" s="15">
        <f t="shared" si="64"/>
        <v>3131</v>
      </c>
    </row>
    <row r="946" spans="1:8" x14ac:dyDescent="0.25">
      <c r="A946" s="136">
        <v>1</v>
      </c>
      <c r="B946" s="12" t="s">
        <v>12</v>
      </c>
      <c r="C946" s="134">
        <v>340</v>
      </c>
      <c r="D946" s="15">
        <v>155</v>
      </c>
      <c r="E946" s="202">
        <v>8.1999999999999993</v>
      </c>
      <c r="F946" s="15">
        <f t="shared" si="63"/>
        <v>4</v>
      </c>
      <c r="G946" s="15">
        <f t="shared" si="64"/>
        <v>1271</v>
      </c>
    </row>
    <row r="947" spans="1:8" x14ac:dyDescent="0.25">
      <c r="A947" s="136">
        <v>1</v>
      </c>
      <c r="B947" s="39" t="s">
        <v>62</v>
      </c>
      <c r="C947" s="134">
        <v>340</v>
      </c>
      <c r="D947" s="15">
        <v>180</v>
      </c>
      <c r="E947" s="202">
        <v>11</v>
      </c>
      <c r="F947" s="15">
        <f t="shared" si="63"/>
        <v>6</v>
      </c>
      <c r="G947" s="15">
        <f t="shared" si="64"/>
        <v>1980</v>
      </c>
    </row>
    <row r="948" spans="1:8" x14ac:dyDescent="0.25">
      <c r="A948" s="136">
        <v>1</v>
      </c>
      <c r="B948" s="39" t="s">
        <v>31</v>
      </c>
      <c r="C948" s="134">
        <v>340</v>
      </c>
      <c r="D948" s="15">
        <f>110+27</f>
        <v>137</v>
      </c>
      <c r="E948" s="202">
        <v>8.5</v>
      </c>
      <c r="F948" s="15">
        <f t="shared" si="63"/>
        <v>3</v>
      </c>
      <c r="G948" s="15">
        <f t="shared" si="64"/>
        <v>1165</v>
      </c>
    </row>
    <row r="949" spans="1:8" x14ac:dyDescent="0.25">
      <c r="A949" s="136">
        <v>1</v>
      </c>
      <c r="B949" s="203" t="s">
        <v>63</v>
      </c>
      <c r="C949" s="134">
        <v>340</v>
      </c>
      <c r="D949" s="15">
        <v>110</v>
      </c>
      <c r="E949" s="202">
        <v>11.5</v>
      </c>
      <c r="F949" s="15">
        <f t="shared" si="63"/>
        <v>4</v>
      </c>
      <c r="G949" s="15">
        <f t="shared" si="64"/>
        <v>1265</v>
      </c>
    </row>
    <row r="950" spans="1:8" x14ac:dyDescent="0.25">
      <c r="A950" s="136">
        <v>1</v>
      </c>
      <c r="B950" s="12" t="s">
        <v>134</v>
      </c>
      <c r="C950" s="13">
        <v>340</v>
      </c>
      <c r="D950" s="15"/>
      <c r="E950" s="204">
        <v>16.5</v>
      </c>
      <c r="F950" s="15">
        <f t="shared" si="63"/>
        <v>0</v>
      </c>
      <c r="G950" s="15">
        <f t="shared" si="64"/>
        <v>0</v>
      </c>
    </row>
    <row r="951" spans="1:8" s="136" customFormat="1" ht="14.25" x14ac:dyDescent="0.2">
      <c r="A951" s="136">
        <v>1</v>
      </c>
      <c r="B951" s="176" t="s">
        <v>5</v>
      </c>
      <c r="C951" s="135"/>
      <c r="D951" s="19">
        <f t="shared" ref="D951" si="65">SUM(D938:D950)</f>
        <v>3982</v>
      </c>
      <c r="E951" s="18">
        <f>G951/D951</f>
        <v>9.9450025113008547</v>
      </c>
      <c r="F951" s="19">
        <f t="shared" ref="F951" si="66">SUM(F938:F950)</f>
        <v>117</v>
      </c>
      <c r="G951" s="19">
        <f t="shared" ref="G951" si="67">SUM(G938:G950)</f>
        <v>39601</v>
      </c>
      <c r="H951" s="221"/>
    </row>
    <row r="952" spans="1:8" s="55" customFormat="1" ht="18.75" customHeight="1" x14ac:dyDescent="0.25">
      <c r="A952" s="136">
        <v>1</v>
      </c>
      <c r="B952" s="22" t="s">
        <v>213</v>
      </c>
      <c r="C952" s="22"/>
      <c r="D952" s="120"/>
      <c r="E952" s="54"/>
      <c r="F952" s="54"/>
      <c r="G952" s="54"/>
      <c r="H952" s="222"/>
    </row>
    <row r="953" spans="1:8" s="55" customFormat="1" x14ac:dyDescent="0.25">
      <c r="A953" s="136">
        <v>1</v>
      </c>
      <c r="B953" s="24" t="s">
        <v>115</v>
      </c>
      <c r="C953" s="56"/>
      <c r="D953" s="54">
        <f>SUM(D955,D956,D957,D958)+D954/2.7</f>
        <v>32098.14814814815</v>
      </c>
      <c r="E953" s="54"/>
      <c r="F953" s="54"/>
      <c r="G953" s="54"/>
      <c r="H953" s="222"/>
    </row>
    <row r="954" spans="1:8" s="55" customFormat="1" x14ac:dyDescent="0.25">
      <c r="A954" s="136"/>
      <c r="B954" s="246" t="s">
        <v>337</v>
      </c>
      <c r="C954" s="247"/>
      <c r="D954" s="226">
        <v>2425</v>
      </c>
      <c r="E954" s="247"/>
      <c r="F954" s="247"/>
      <c r="G954" s="247"/>
      <c r="H954" s="222"/>
    </row>
    <row r="955" spans="1:8" s="55" customFormat="1" x14ac:dyDescent="0.25">
      <c r="A955" s="136">
        <v>1</v>
      </c>
      <c r="B955" s="57" t="s">
        <v>214</v>
      </c>
      <c r="C955" s="56"/>
      <c r="D955" s="54"/>
      <c r="E955" s="54"/>
      <c r="F955" s="54"/>
      <c r="G955" s="54"/>
      <c r="H955" s="222"/>
    </row>
    <row r="956" spans="1:8" s="55" customFormat="1" ht="17.25" customHeight="1" x14ac:dyDescent="0.25">
      <c r="A956" s="136">
        <v>1</v>
      </c>
      <c r="B956" s="57" t="s">
        <v>215</v>
      </c>
      <c r="C956" s="56"/>
      <c r="D956" s="15">
        <v>6000</v>
      </c>
      <c r="E956" s="15"/>
      <c r="F956" s="54"/>
      <c r="G956" s="54"/>
      <c r="H956" s="222"/>
    </row>
    <row r="957" spans="1:8" s="55" customFormat="1" ht="30" x14ac:dyDescent="0.25">
      <c r="A957" s="136">
        <v>1</v>
      </c>
      <c r="B957" s="57" t="s">
        <v>216</v>
      </c>
      <c r="C957" s="56"/>
      <c r="D957" s="15">
        <v>200</v>
      </c>
      <c r="E957" s="15"/>
      <c r="F957" s="54"/>
      <c r="G957" s="54"/>
      <c r="H957" s="222"/>
    </row>
    <row r="958" spans="1:8" s="55" customFormat="1" x14ac:dyDescent="0.25">
      <c r="A958" s="136">
        <v>1</v>
      </c>
      <c r="B958" s="24" t="s">
        <v>217</v>
      </c>
      <c r="C958" s="56"/>
      <c r="D958" s="15">
        <v>25000</v>
      </c>
      <c r="E958" s="15"/>
      <c r="F958" s="54"/>
      <c r="G958" s="54"/>
      <c r="H958" s="222"/>
    </row>
    <row r="959" spans="1:8" s="55" customFormat="1" ht="45" x14ac:dyDescent="0.25">
      <c r="A959" s="136">
        <v>1</v>
      </c>
      <c r="B959" s="246" t="s">
        <v>336</v>
      </c>
      <c r="C959" s="326"/>
      <c r="D959" s="238">
        <v>2121</v>
      </c>
      <c r="E959" s="324"/>
      <c r="F959" s="324"/>
      <c r="G959" s="324"/>
      <c r="H959" s="222"/>
    </row>
    <row r="960" spans="1:8" s="136" customFormat="1" x14ac:dyDescent="0.25">
      <c r="A960" s="136">
        <v>1</v>
      </c>
      <c r="B960" s="256" t="s">
        <v>113</v>
      </c>
      <c r="C960" s="251"/>
      <c r="D960" s="226">
        <f>D961+D962</f>
        <v>64432.588235294119</v>
      </c>
      <c r="E960" s="226"/>
      <c r="F960" s="324"/>
      <c r="G960" s="234"/>
      <c r="H960" s="221"/>
    </row>
    <row r="961" spans="1:8" s="136" customFormat="1" x14ac:dyDescent="0.25">
      <c r="A961" s="136">
        <v>1</v>
      </c>
      <c r="B961" s="256" t="s">
        <v>304</v>
      </c>
      <c r="C961" s="261"/>
      <c r="D961" s="226">
        <v>59012</v>
      </c>
      <c r="E961" s="226"/>
      <c r="F961" s="324"/>
      <c r="G961" s="234"/>
      <c r="H961" s="221"/>
    </row>
    <row r="962" spans="1:8" s="136" customFormat="1" x14ac:dyDescent="0.25">
      <c r="A962" s="136">
        <v>1</v>
      </c>
      <c r="B962" s="256" t="s">
        <v>306</v>
      </c>
      <c r="C962" s="261"/>
      <c r="D962" s="238">
        <f>D963/8.5</f>
        <v>5420.588235294118</v>
      </c>
      <c r="E962" s="226"/>
      <c r="F962" s="324"/>
      <c r="G962" s="234"/>
      <c r="H962" s="221"/>
    </row>
    <row r="963" spans="1:8" s="55" customFormat="1" x14ac:dyDescent="0.25">
      <c r="A963" s="136">
        <v>1</v>
      </c>
      <c r="B963" s="249" t="s">
        <v>305</v>
      </c>
      <c r="C963" s="330"/>
      <c r="D963" s="226">
        <v>46075</v>
      </c>
      <c r="E963" s="226"/>
      <c r="F963" s="324"/>
      <c r="G963" s="324"/>
      <c r="H963" s="222"/>
    </row>
    <row r="964" spans="1:8" s="55" customFormat="1" ht="15.75" customHeight="1" x14ac:dyDescent="0.25">
      <c r="A964" s="136">
        <v>1</v>
      </c>
      <c r="B964" s="59" t="s">
        <v>218</v>
      </c>
      <c r="C964" s="60"/>
      <c r="D964" s="56">
        <f>D953+ROUND(D961*3.2,0)+D963/3.9</f>
        <v>232750.25071225071</v>
      </c>
      <c r="E964" s="61"/>
      <c r="F964" s="61"/>
      <c r="G964" s="67"/>
      <c r="H964" s="222"/>
    </row>
    <row r="965" spans="1:8" s="55" customFormat="1" ht="15.75" customHeight="1" x14ac:dyDescent="0.25">
      <c r="A965" s="136">
        <v>1</v>
      </c>
      <c r="B965" s="22" t="s">
        <v>150</v>
      </c>
      <c r="C965" s="23"/>
      <c r="D965" s="15"/>
      <c r="E965" s="61"/>
      <c r="F965" s="61"/>
      <c r="G965" s="67"/>
      <c r="H965" s="222"/>
    </row>
    <row r="966" spans="1:8" s="55" customFormat="1" ht="15.75" customHeight="1" x14ac:dyDescent="0.25">
      <c r="A966" s="136">
        <v>1</v>
      </c>
      <c r="B966" s="24" t="s">
        <v>115</v>
      </c>
      <c r="C966" s="23"/>
      <c r="D966" s="15">
        <f>SUM(D967,D968,D975,D981,D982,D983,D984)</f>
        <v>38813</v>
      </c>
      <c r="E966" s="61"/>
      <c r="F966" s="61"/>
      <c r="G966" s="67"/>
      <c r="H966" s="222"/>
    </row>
    <row r="967" spans="1:8" s="55" customFormat="1" ht="15.75" customHeight="1" x14ac:dyDescent="0.25">
      <c r="A967" s="136">
        <v>1</v>
      </c>
      <c r="B967" s="24" t="s">
        <v>214</v>
      </c>
      <c r="C967" s="23"/>
      <c r="D967" s="15"/>
      <c r="E967" s="61"/>
      <c r="F967" s="61"/>
      <c r="G967" s="67"/>
      <c r="H967" s="222"/>
    </row>
    <row r="968" spans="1:8" s="55" customFormat="1" ht="15.75" customHeight="1" x14ac:dyDescent="0.25">
      <c r="A968" s="136">
        <v>1</v>
      </c>
      <c r="B968" s="57" t="s">
        <v>219</v>
      </c>
      <c r="C968" s="23"/>
      <c r="D968" s="15">
        <f>D969+D970+D971+D973</f>
        <v>6753</v>
      </c>
      <c r="E968" s="61"/>
      <c r="F968" s="61"/>
      <c r="G968" s="67"/>
      <c r="H968" s="222"/>
    </row>
    <row r="969" spans="1:8" s="55" customFormat="1" ht="19.5" customHeight="1" x14ac:dyDescent="0.25">
      <c r="A969" s="136">
        <v>1</v>
      </c>
      <c r="B969" s="62" t="s">
        <v>220</v>
      </c>
      <c r="C969" s="23"/>
      <c r="D969" s="54">
        <v>5000</v>
      </c>
      <c r="E969" s="61"/>
      <c r="F969" s="61"/>
      <c r="G969" s="67"/>
      <c r="H969" s="222"/>
    </row>
    <row r="970" spans="1:8" s="55" customFormat="1" ht="15.75" customHeight="1" x14ac:dyDescent="0.25">
      <c r="A970" s="136">
        <v>1</v>
      </c>
      <c r="B970" s="62" t="s">
        <v>221</v>
      </c>
      <c r="C970" s="23"/>
      <c r="D970" s="54">
        <v>1500</v>
      </c>
      <c r="E970" s="61"/>
      <c r="F970" s="61"/>
      <c r="G970" s="67"/>
      <c r="H970" s="222"/>
    </row>
    <row r="971" spans="1:8" s="55" customFormat="1" ht="30.75" customHeight="1" x14ac:dyDescent="0.25">
      <c r="A971" s="136">
        <v>1</v>
      </c>
      <c r="B971" s="62" t="s">
        <v>222</v>
      </c>
      <c r="C971" s="23"/>
      <c r="D971" s="54"/>
      <c r="E971" s="61"/>
      <c r="F971" s="61"/>
      <c r="G971" s="67"/>
      <c r="H971" s="222"/>
    </row>
    <row r="972" spans="1:8" s="55" customFormat="1" x14ac:dyDescent="0.25">
      <c r="A972" s="136">
        <v>1</v>
      </c>
      <c r="B972" s="62" t="s">
        <v>223</v>
      </c>
      <c r="C972" s="23"/>
      <c r="D972" s="54"/>
      <c r="E972" s="61"/>
      <c r="F972" s="61"/>
      <c r="G972" s="67"/>
      <c r="H972" s="222"/>
    </row>
    <row r="973" spans="1:8" s="55" customFormat="1" ht="30" x14ac:dyDescent="0.25">
      <c r="A973" s="136">
        <v>1</v>
      </c>
      <c r="B973" s="62" t="s">
        <v>224</v>
      </c>
      <c r="C973" s="23"/>
      <c r="D973" s="54">
        <v>253</v>
      </c>
      <c r="E973" s="61"/>
      <c r="F973" s="61"/>
      <c r="G973" s="67"/>
      <c r="H973" s="222"/>
    </row>
    <row r="974" spans="1:8" s="55" customFormat="1" x14ac:dyDescent="0.25">
      <c r="A974" s="136">
        <v>1</v>
      </c>
      <c r="B974" s="62" t="s">
        <v>223</v>
      </c>
      <c r="C974" s="23"/>
      <c r="D974" s="122">
        <v>22</v>
      </c>
      <c r="E974" s="61"/>
      <c r="F974" s="61"/>
      <c r="G974" s="67"/>
      <c r="H974" s="222"/>
    </row>
    <row r="975" spans="1:8" s="55" customFormat="1" ht="30" customHeight="1" x14ac:dyDescent="0.25">
      <c r="A975" s="136">
        <v>1</v>
      </c>
      <c r="B975" s="57" t="s">
        <v>225</v>
      </c>
      <c r="C975" s="23"/>
      <c r="D975" s="15">
        <f>SUM(D976,D977,D979)</f>
        <v>22600</v>
      </c>
      <c r="E975" s="61"/>
      <c r="F975" s="61"/>
      <c r="G975" s="67"/>
      <c r="H975" s="222"/>
    </row>
    <row r="976" spans="1:8" s="55" customFormat="1" ht="30" x14ac:dyDescent="0.25">
      <c r="A976" s="136">
        <v>1</v>
      </c>
      <c r="B976" s="62" t="s">
        <v>226</v>
      </c>
      <c r="C976" s="23"/>
      <c r="D976" s="15">
        <v>3600</v>
      </c>
      <c r="E976" s="61"/>
      <c r="F976" s="61"/>
      <c r="G976" s="67"/>
      <c r="H976" s="222"/>
    </row>
    <row r="977" spans="1:8" s="55" customFormat="1" ht="45" x14ac:dyDescent="0.25">
      <c r="A977" s="136">
        <v>1</v>
      </c>
      <c r="B977" s="62" t="s">
        <v>227</v>
      </c>
      <c r="C977" s="23"/>
      <c r="D977" s="46">
        <v>16000</v>
      </c>
      <c r="E977" s="61"/>
      <c r="F977" s="61"/>
      <c r="G977" s="67"/>
      <c r="H977" s="222"/>
    </row>
    <row r="978" spans="1:8" s="55" customFormat="1" x14ac:dyDescent="0.25">
      <c r="A978" s="136">
        <v>1</v>
      </c>
      <c r="B978" s="62" t="s">
        <v>223</v>
      </c>
      <c r="C978" s="23"/>
      <c r="D978" s="46">
        <v>3000</v>
      </c>
      <c r="E978" s="61"/>
      <c r="F978" s="61"/>
      <c r="G978" s="67"/>
      <c r="H978" s="222"/>
    </row>
    <row r="979" spans="1:8" s="55" customFormat="1" ht="45" x14ac:dyDescent="0.25">
      <c r="A979" s="136">
        <v>1</v>
      </c>
      <c r="B979" s="62" t="s">
        <v>228</v>
      </c>
      <c r="C979" s="23"/>
      <c r="D979" s="46">
        <v>3000</v>
      </c>
      <c r="E979" s="61"/>
      <c r="F979" s="61"/>
      <c r="G979" s="67"/>
      <c r="H979" s="222"/>
    </row>
    <row r="980" spans="1:8" s="55" customFormat="1" x14ac:dyDescent="0.25">
      <c r="A980" s="136">
        <v>1</v>
      </c>
      <c r="B980" s="62" t="s">
        <v>223</v>
      </c>
      <c r="C980" s="23"/>
      <c r="D980" s="46">
        <v>2000</v>
      </c>
      <c r="E980" s="61"/>
      <c r="F980" s="61"/>
      <c r="G980" s="67"/>
      <c r="H980" s="222"/>
    </row>
    <row r="981" spans="1:8" s="55" customFormat="1" ht="31.5" customHeight="1" x14ac:dyDescent="0.25">
      <c r="A981" s="136">
        <v>1</v>
      </c>
      <c r="B981" s="57" t="s">
        <v>229</v>
      </c>
      <c r="C981" s="23"/>
      <c r="D981" s="15"/>
      <c r="E981" s="61"/>
      <c r="F981" s="61"/>
      <c r="G981" s="67"/>
      <c r="H981" s="222"/>
    </row>
    <row r="982" spans="1:8" s="325" customFormat="1" ht="30" x14ac:dyDescent="0.25">
      <c r="A982" s="393">
        <v>1</v>
      </c>
      <c r="B982" s="246" t="s">
        <v>230</v>
      </c>
      <c r="C982" s="251"/>
      <c r="D982" s="226">
        <f>10000-1040</f>
        <v>8960</v>
      </c>
      <c r="E982" s="334"/>
      <c r="F982" s="334"/>
      <c r="G982" s="352"/>
      <c r="H982" s="420"/>
    </row>
    <row r="983" spans="1:8" s="55" customFormat="1" ht="33.75" customHeight="1" x14ac:dyDescent="0.25">
      <c r="A983" s="136">
        <v>1</v>
      </c>
      <c r="B983" s="57" t="s">
        <v>231</v>
      </c>
      <c r="C983" s="23"/>
      <c r="D983" s="15"/>
      <c r="E983" s="61"/>
      <c r="F983" s="61"/>
      <c r="G983" s="67"/>
      <c r="H983" s="222"/>
    </row>
    <row r="984" spans="1:8" s="55" customFormat="1" ht="15.75" customHeight="1" x14ac:dyDescent="0.25">
      <c r="A984" s="136">
        <v>1</v>
      </c>
      <c r="B984" s="24" t="s">
        <v>232</v>
      </c>
      <c r="C984" s="23"/>
      <c r="D984" s="15">
        <v>500</v>
      </c>
      <c r="E984" s="61"/>
      <c r="F984" s="61"/>
      <c r="G984" s="67"/>
      <c r="H984" s="222"/>
    </row>
    <row r="985" spans="1:8" s="55" customFormat="1" x14ac:dyDescent="0.25">
      <c r="A985" s="136">
        <v>1</v>
      </c>
      <c r="B985" s="25" t="s">
        <v>113</v>
      </c>
      <c r="C985" s="56"/>
      <c r="D985" s="54">
        <v>450</v>
      </c>
      <c r="E985" s="61"/>
      <c r="F985" s="61"/>
      <c r="G985" s="67"/>
      <c r="H985" s="222"/>
    </row>
    <row r="986" spans="1:8" s="55" customFormat="1" x14ac:dyDescent="0.25">
      <c r="A986" s="136">
        <v>1</v>
      </c>
      <c r="B986" s="48" t="s">
        <v>147</v>
      </c>
      <c r="C986" s="56"/>
      <c r="D986" s="122"/>
      <c r="E986" s="61"/>
      <c r="F986" s="61"/>
      <c r="G986" s="67"/>
      <c r="H986" s="222"/>
    </row>
    <row r="987" spans="1:8" s="136" customFormat="1" ht="30" x14ac:dyDescent="0.25">
      <c r="A987" s="136">
        <v>1</v>
      </c>
      <c r="B987" s="25" t="s">
        <v>114</v>
      </c>
      <c r="C987" s="23"/>
      <c r="D987" s="15">
        <v>18200</v>
      </c>
      <c r="E987" s="18"/>
      <c r="F987" s="19"/>
      <c r="G987" s="19"/>
      <c r="H987" s="221"/>
    </row>
    <row r="988" spans="1:8" s="55" customFormat="1" ht="15.75" customHeight="1" x14ac:dyDescent="0.25">
      <c r="A988" s="136">
        <v>1</v>
      </c>
      <c r="B988" s="25" t="s">
        <v>233</v>
      </c>
      <c r="C988" s="23"/>
      <c r="D988" s="15"/>
      <c r="E988" s="61"/>
      <c r="F988" s="61"/>
      <c r="G988" s="67"/>
      <c r="H988" s="222"/>
    </row>
    <row r="989" spans="1:8" s="55" customFormat="1" x14ac:dyDescent="0.25">
      <c r="A989" s="136">
        <v>1</v>
      </c>
      <c r="B989" s="63" t="s">
        <v>234</v>
      </c>
      <c r="C989" s="23"/>
      <c r="D989" s="15">
        <v>786</v>
      </c>
      <c r="E989" s="61"/>
      <c r="F989" s="61"/>
      <c r="G989" s="67"/>
      <c r="H989" s="222"/>
    </row>
    <row r="990" spans="1:8" s="55" customFormat="1" x14ac:dyDescent="0.25">
      <c r="A990" s="136">
        <v>1</v>
      </c>
      <c r="B990" s="64" t="s">
        <v>149</v>
      </c>
      <c r="C990" s="23"/>
      <c r="D990" s="19">
        <f>D966+ROUND(D985*3.2,0)+D987</f>
        <v>58453</v>
      </c>
      <c r="E990" s="61"/>
      <c r="F990" s="61"/>
      <c r="G990" s="67"/>
      <c r="H990" s="222"/>
    </row>
    <row r="991" spans="1:8" s="55" customFormat="1" x14ac:dyDescent="0.25">
      <c r="A991" s="136">
        <v>1</v>
      </c>
      <c r="B991" s="65" t="s">
        <v>148</v>
      </c>
      <c r="C991" s="23"/>
      <c r="D991" s="19">
        <f>SUM(D964,D990)</f>
        <v>291203.25071225071</v>
      </c>
      <c r="E991" s="61"/>
      <c r="F991" s="61"/>
      <c r="G991" s="67"/>
      <c r="H991" s="222"/>
    </row>
    <row r="992" spans="1:8" s="55" customFormat="1" x14ac:dyDescent="0.25">
      <c r="A992" s="136">
        <v>1</v>
      </c>
      <c r="B992" s="205" t="s">
        <v>116</v>
      </c>
      <c r="C992" s="51"/>
      <c r="D992" s="19"/>
      <c r="E992" s="61"/>
      <c r="F992" s="61"/>
      <c r="G992" s="19"/>
      <c r="H992" s="222"/>
    </row>
    <row r="993" spans="1:8" s="55" customFormat="1" x14ac:dyDescent="0.25">
      <c r="A993" s="136">
        <v>1</v>
      </c>
      <c r="B993" s="25" t="s">
        <v>19</v>
      </c>
      <c r="C993" s="51"/>
      <c r="D993" s="15">
        <v>600</v>
      </c>
      <c r="E993" s="61"/>
      <c r="F993" s="61"/>
      <c r="G993" s="19"/>
      <c r="H993" s="222"/>
    </row>
    <row r="994" spans="1:8" s="55" customFormat="1" x14ac:dyDescent="0.25">
      <c r="A994" s="136">
        <v>1</v>
      </c>
      <c r="B994" s="25" t="s">
        <v>32</v>
      </c>
      <c r="C994" s="51"/>
      <c r="D994" s="15">
        <v>400</v>
      </c>
      <c r="E994" s="61"/>
      <c r="F994" s="61"/>
      <c r="G994" s="19"/>
      <c r="H994" s="222"/>
    </row>
    <row r="995" spans="1:8" s="55" customFormat="1" x14ac:dyDescent="0.25">
      <c r="A995" s="136">
        <v>1</v>
      </c>
      <c r="B995" s="25" t="s">
        <v>117</v>
      </c>
      <c r="C995" s="51"/>
      <c r="D995" s="15">
        <v>25</v>
      </c>
      <c r="E995" s="61"/>
      <c r="F995" s="61"/>
      <c r="G995" s="19"/>
      <c r="H995" s="222"/>
    </row>
    <row r="996" spans="1:8" s="55" customFormat="1" x14ac:dyDescent="0.25">
      <c r="A996" s="136">
        <v>1</v>
      </c>
      <c r="B996" s="50" t="s">
        <v>264</v>
      </c>
      <c r="C996" s="51"/>
      <c r="D996" s="15">
        <v>50</v>
      </c>
      <c r="E996" s="61"/>
      <c r="F996" s="61"/>
      <c r="G996" s="19"/>
      <c r="H996" s="222"/>
    </row>
    <row r="997" spans="1:8" s="55" customFormat="1" x14ac:dyDescent="0.25">
      <c r="A997" s="136">
        <v>1</v>
      </c>
      <c r="B997" s="50" t="s">
        <v>18</v>
      </c>
      <c r="C997" s="51"/>
      <c r="D997" s="15">
        <v>40</v>
      </c>
      <c r="E997" s="61"/>
      <c r="F997" s="61"/>
      <c r="G997" s="19"/>
      <c r="H997" s="222"/>
    </row>
    <row r="998" spans="1:8" s="55" customFormat="1" x14ac:dyDescent="0.25">
      <c r="A998" s="136">
        <v>1</v>
      </c>
      <c r="B998" s="25" t="s">
        <v>16</v>
      </c>
      <c r="C998" s="51"/>
      <c r="D998" s="15">
        <v>50</v>
      </c>
      <c r="E998" s="61"/>
      <c r="F998" s="61"/>
      <c r="G998" s="19"/>
      <c r="H998" s="222"/>
    </row>
    <row r="999" spans="1:8" s="55" customFormat="1" ht="30" x14ac:dyDescent="0.25">
      <c r="A999" s="136">
        <v>1</v>
      </c>
      <c r="B999" s="25" t="s">
        <v>265</v>
      </c>
      <c r="C999" s="51"/>
      <c r="D999" s="15">
        <v>25</v>
      </c>
      <c r="E999" s="61"/>
      <c r="F999" s="61"/>
      <c r="G999" s="19"/>
      <c r="H999" s="222"/>
    </row>
    <row r="1000" spans="1:8" x14ac:dyDescent="0.25">
      <c r="A1000" s="136">
        <v>1</v>
      </c>
      <c r="B1000" s="206" t="s">
        <v>241</v>
      </c>
      <c r="C1000" s="51"/>
      <c r="D1000" s="15">
        <v>30</v>
      </c>
      <c r="E1000" s="61"/>
      <c r="F1000" s="61"/>
    </row>
    <row r="1001" spans="1:8" x14ac:dyDescent="0.25">
      <c r="A1001" s="136">
        <v>1</v>
      </c>
      <c r="B1001" s="206" t="s">
        <v>159</v>
      </c>
      <c r="C1001" s="51"/>
      <c r="D1001" s="15">
        <v>30</v>
      </c>
      <c r="E1001" s="61"/>
      <c r="F1001" s="61"/>
    </row>
    <row r="1002" spans="1:8" s="55" customFormat="1" x14ac:dyDescent="0.25">
      <c r="A1002" s="136">
        <v>1</v>
      </c>
      <c r="B1002" s="207" t="s">
        <v>238</v>
      </c>
      <c r="C1002" s="51"/>
      <c r="D1002" s="15">
        <v>50</v>
      </c>
      <c r="E1002" s="61"/>
      <c r="F1002" s="61"/>
      <c r="G1002" s="19"/>
      <c r="H1002" s="222"/>
    </row>
    <row r="1003" spans="1:8" s="136" customFormat="1" ht="15.75" customHeight="1" x14ac:dyDescent="0.25">
      <c r="A1003" s="136">
        <v>1</v>
      </c>
      <c r="B1003" s="26" t="s">
        <v>7</v>
      </c>
      <c r="C1003" s="15"/>
      <c r="D1003" s="57"/>
      <c r="E1003" s="57"/>
      <c r="F1003" s="57"/>
      <c r="G1003" s="15"/>
      <c r="H1003" s="221"/>
    </row>
    <row r="1004" spans="1:8" s="136" customFormat="1" ht="15.75" customHeight="1" x14ac:dyDescent="0.25">
      <c r="A1004" s="136">
        <v>1</v>
      </c>
      <c r="B1004" s="40" t="s">
        <v>136</v>
      </c>
      <c r="C1004" s="57"/>
      <c r="D1004" s="70"/>
      <c r="E1004" s="57"/>
      <c r="F1004" s="70"/>
      <c r="G1004" s="15"/>
      <c r="H1004" s="221"/>
    </row>
    <row r="1005" spans="1:8" s="136" customFormat="1" ht="15.75" customHeight="1" x14ac:dyDescent="0.25">
      <c r="A1005" s="136">
        <v>1</v>
      </c>
      <c r="B1005" s="28" t="s">
        <v>8</v>
      </c>
      <c r="C1005" s="57">
        <v>300</v>
      </c>
      <c r="D1005" s="15">
        <v>30</v>
      </c>
      <c r="E1005" s="71">
        <v>6</v>
      </c>
      <c r="F1005" s="15">
        <f t="shared" ref="F1005:F1010" si="68">ROUND(G1005/C1005,0)</f>
        <v>1</v>
      </c>
      <c r="G1005" s="15">
        <f t="shared" ref="G1005:G1010" si="69">ROUND(D1005*E1005,0)</f>
        <v>180</v>
      </c>
      <c r="H1005" s="221"/>
    </row>
    <row r="1006" spans="1:8" s="136" customFormat="1" ht="15.75" customHeight="1" x14ac:dyDescent="0.25">
      <c r="A1006" s="136">
        <v>1</v>
      </c>
      <c r="B1006" s="28" t="s">
        <v>57</v>
      </c>
      <c r="C1006" s="57">
        <v>300</v>
      </c>
      <c r="D1006" s="15">
        <v>75</v>
      </c>
      <c r="E1006" s="71">
        <v>7</v>
      </c>
      <c r="F1006" s="15">
        <f t="shared" si="68"/>
        <v>2</v>
      </c>
      <c r="G1006" s="15">
        <f t="shared" si="69"/>
        <v>525</v>
      </c>
      <c r="H1006" s="221"/>
    </row>
    <row r="1007" spans="1:8" s="136" customFormat="1" ht="15.75" customHeight="1" x14ac:dyDescent="0.25">
      <c r="A1007" s="136">
        <v>1</v>
      </c>
      <c r="B1007" s="28" t="s">
        <v>21</v>
      </c>
      <c r="C1007" s="57">
        <v>300</v>
      </c>
      <c r="D1007" s="15">
        <v>30</v>
      </c>
      <c r="E1007" s="71">
        <v>7</v>
      </c>
      <c r="F1007" s="15">
        <f t="shared" si="68"/>
        <v>1</v>
      </c>
      <c r="G1007" s="15">
        <f t="shared" si="69"/>
        <v>210</v>
      </c>
      <c r="H1007" s="221"/>
    </row>
    <row r="1008" spans="1:8" s="136" customFormat="1" ht="14.25" customHeight="1" x14ac:dyDescent="0.25">
      <c r="A1008" s="136">
        <v>1</v>
      </c>
      <c r="B1008" s="28" t="s">
        <v>34</v>
      </c>
      <c r="C1008" s="57">
        <v>300</v>
      </c>
      <c r="D1008" s="15">
        <v>40</v>
      </c>
      <c r="E1008" s="71">
        <v>7</v>
      </c>
      <c r="F1008" s="15">
        <f t="shared" si="68"/>
        <v>1</v>
      </c>
      <c r="G1008" s="15">
        <f t="shared" si="69"/>
        <v>280</v>
      </c>
      <c r="H1008" s="221"/>
    </row>
    <row r="1009" spans="1:8" s="136" customFormat="1" ht="17.25" customHeight="1" x14ac:dyDescent="0.25">
      <c r="A1009" s="136">
        <v>1</v>
      </c>
      <c r="B1009" s="28" t="s">
        <v>45</v>
      </c>
      <c r="C1009" s="57">
        <v>300</v>
      </c>
      <c r="D1009" s="15">
        <v>50</v>
      </c>
      <c r="E1009" s="71">
        <v>6</v>
      </c>
      <c r="F1009" s="15">
        <f t="shared" si="68"/>
        <v>1</v>
      </c>
      <c r="G1009" s="15">
        <f t="shared" si="69"/>
        <v>300</v>
      </c>
      <c r="H1009" s="221"/>
    </row>
    <row r="1010" spans="1:8" s="136" customFormat="1" ht="16.5" customHeight="1" x14ac:dyDescent="0.25">
      <c r="A1010" s="136">
        <v>1</v>
      </c>
      <c r="B1010" s="28" t="s">
        <v>63</v>
      </c>
      <c r="C1010" s="57">
        <v>300</v>
      </c>
      <c r="D1010" s="15">
        <v>70</v>
      </c>
      <c r="E1010" s="71">
        <v>9</v>
      </c>
      <c r="F1010" s="15">
        <f t="shared" si="68"/>
        <v>2</v>
      </c>
      <c r="G1010" s="15">
        <f t="shared" si="69"/>
        <v>630</v>
      </c>
      <c r="H1010" s="221"/>
    </row>
    <row r="1011" spans="1:8" s="136" customFormat="1" x14ac:dyDescent="0.25">
      <c r="A1011" s="136">
        <v>1</v>
      </c>
      <c r="B1011" s="30" t="s">
        <v>9</v>
      </c>
      <c r="C1011" s="57"/>
      <c r="D1011" s="41">
        <f>SUM(D1005:D1010)</f>
        <v>295</v>
      </c>
      <c r="E1011" s="18">
        <f>G1011/D1011</f>
        <v>7.2033898305084749</v>
      </c>
      <c r="F1011" s="208">
        <f>SUM(F1005:F1010)</f>
        <v>8</v>
      </c>
      <c r="G1011" s="19">
        <f>SUM(G1005:G1010)</f>
        <v>2125</v>
      </c>
      <c r="H1011" s="221"/>
    </row>
    <row r="1012" spans="1:8" s="136" customFormat="1" x14ac:dyDescent="0.25">
      <c r="A1012" s="136">
        <v>1</v>
      </c>
      <c r="B1012" s="47" t="s">
        <v>74</v>
      </c>
      <c r="C1012" s="57"/>
      <c r="D1012" s="41"/>
      <c r="E1012" s="18"/>
      <c r="F1012" s="209"/>
      <c r="G1012" s="19"/>
      <c r="H1012" s="221"/>
    </row>
    <row r="1013" spans="1:8" s="136" customFormat="1" x14ac:dyDescent="0.25">
      <c r="A1013" s="136">
        <v>1</v>
      </c>
      <c r="B1013" s="29" t="s">
        <v>37</v>
      </c>
      <c r="C1013" s="172">
        <v>240</v>
      </c>
      <c r="D1013" s="54">
        <v>751</v>
      </c>
      <c r="E1013" s="170">
        <v>8</v>
      </c>
      <c r="F1013" s="15">
        <f>ROUND(G1013/C1013,0)</f>
        <v>25</v>
      </c>
      <c r="G1013" s="15">
        <f>ROUND(D1013*E1013,0)</f>
        <v>6008</v>
      </c>
      <c r="H1013" s="221"/>
    </row>
    <row r="1014" spans="1:8" s="136" customFormat="1" x14ac:dyDescent="0.25">
      <c r="A1014" s="136">
        <v>1</v>
      </c>
      <c r="B1014" s="12" t="s">
        <v>72</v>
      </c>
      <c r="C1014" s="172">
        <v>240</v>
      </c>
      <c r="D1014" s="54">
        <v>60</v>
      </c>
      <c r="E1014" s="210">
        <v>3</v>
      </c>
      <c r="F1014" s="15">
        <f>ROUND(G1014/C1014,0)</f>
        <v>1</v>
      </c>
      <c r="G1014" s="15">
        <f>ROUND(D1014*E1014,0)</f>
        <v>180</v>
      </c>
      <c r="H1014" s="221"/>
    </row>
    <row r="1015" spans="1:8" s="136" customFormat="1" x14ac:dyDescent="0.25">
      <c r="A1015" s="136">
        <v>1</v>
      </c>
      <c r="B1015" s="179" t="s">
        <v>23</v>
      </c>
      <c r="C1015" s="172">
        <v>240</v>
      </c>
      <c r="D1015" s="54">
        <v>34</v>
      </c>
      <c r="E1015" s="210">
        <v>3</v>
      </c>
      <c r="F1015" s="15">
        <f t="shared" ref="F1015:F1016" si="70">ROUND(G1015/C1015,0)</f>
        <v>0</v>
      </c>
      <c r="G1015" s="15">
        <f t="shared" ref="G1015:G1016" si="71">ROUND(D1015*E1015,0)</f>
        <v>102</v>
      </c>
      <c r="H1015" s="221"/>
    </row>
    <row r="1016" spans="1:8" s="136" customFormat="1" x14ac:dyDescent="0.25">
      <c r="A1016" s="136">
        <v>1</v>
      </c>
      <c r="B1016" s="179" t="s">
        <v>57</v>
      </c>
      <c r="C1016" s="172">
        <v>240</v>
      </c>
      <c r="D1016" s="54">
        <v>540</v>
      </c>
      <c r="E1016" s="210">
        <v>8</v>
      </c>
      <c r="F1016" s="15">
        <f t="shared" si="70"/>
        <v>18</v>
      </c>
      <c r="G1016" s="15">
        <f t="shared" si="71"/>
        <v>4320</v>
      </c>
      <c r="H1016" s="221"/>
    </row>
    <row r="1017" spans="1:8" s="136" customFormat="1" x14ac:dyDescent="0.25">
      <c r="A1017" s="136">
        <v>1</v>
      </c>
      <c r="B1017" s="211" t="s">
        <v>138</v>
      </c>
      <c r="C1017" s="172"/>
      <c r="D1017" s="98">
        <f>SUM(D1013:D1016)</f>
        <v>1385</v>
      </c>
      <c r="E1017" s="18">
        <f t="shared" ref="E1017:E1018" si="72">G1017/D1017</f>
        <v>7.6606498194945845</v>
      </c>
      <c r="F1017" s="98">
        <f t="shared" ref="F1017:G1017" si="73">SUM(F1013:F1016)</f>
        <v>44</v>
      </c>
      <c r="G1017" s="98">
        <f t="shared" si="73"/>
        <v>10610</v>
      </c>
      <c r="H1017" s="221"/>
    </row>
    <row r="1018" spans="1:8" s="136" customFormat="1" ht="18" customHeight="1" x14ac:dyDescent="0.25">
      <c r="A1018" s="136">
        <v>1</v>
      </c>
      <c r="B1018" s="72" t="s">
        <v>110</v>
      </c>
      <c r="C1018" s="172"/>
      <c r="D1018" s="19">
        <f>D1011+D1017</f>
        <v>1680</v>
      </c>
      <c r="E1018" s="18">
        <f t="shared" si="72"/>
        <v>7.5803571428571432</v>
      </c>
      <c r="F1018" s="19">
        <f>F1011+F1017</f>
        <v>52</v>
      </c>
      <c r="G1018" s="67">
        <f>G1011+G1017</f>
        <v>12735</v>
      </c>
      <c r="H1018" s="221"/>
    </row>
    <row r="1019" spans="1:8" s="136" customFormat="1" ht="30" customHeight="1" x14ac:dyDescent="0.25">
      <c r="A1019" s="136">
        <v>1</v>
      </c>
      <c r="B1019" s="34" t="s">
        <v>164</v>
      </c>
      <c r="C1019" s="135"/>
      <c r="D1019" s="212">
        <v>3590</v>
      </c>
      <c r="E1019" s="213"/>
      <c r="F1019" s="41"/>
      <c r="G1019" s="41"/>
      <c r="H1019" s="221"/>
    </row>
    <row r="1020" spans="1:8" ht="15.75" thickBot="1" x14ac:dyDescent="0.3">
      <c r="A1020" s="136">
        <v>1</v>
      </c>
      <c r="B1020" s="52" t="s">
        <v>10</v>
      </c>
      <c r="C1020" s="214"/>
      <c r="D1020" s="53"/>
      <c r="E1020" s="53"/>
      <c r="F1020" s="53"/>
      <c r="G1020" s="53"/>
    </row>
    <row r="1021" spans="1:8" s="402" customFormat="1" hidden="1" x14ac:dyDescent="0.25">
      <c r="A1021" s="393">
        <v>1</v>
      </c>
      <c r="B1021" s="433"/>
      <c r="C1021" s="471"/>
      <c r="D1021" s="226"/>
      <c r="E1021" s="226"/>
      <c r="F1021" s="226"/>
      <c r="G1021" s="226"/>
      <c r="H1021" s="401"/>
    </row>
    <row r="1022" spans="1:8" s="402" customFormat="1" ht="42" hidden="1" customHeight="1" x14ac:dyDescent="0.25">
      <c r="A1022" s="393">
        <v>1</v>
      </c>
      <c r="B1022" s="394" t="s">
        <v>210</v>
      </c>
      <c r="C1022" s="399"/>
      <c r="D1022" s="226"/>
      <c r="E1022" s="226"/>
      <c r="F1022" s="226"/>
      <c r="G1022" s="226"/>
      <c r="H1022" s="401"/>
    </row>
    <row r="1023" spans="1:8" s="325" customFormat="1" ht="18.75" hidden="1" customHeight="1" x14ac:dyDescent="0.25">
      <c r="A1023" s="393">
        <v>1</v>
      </c>
      <c r="B1023" s="323" t="s">
        <v>213</v>
      </c>
      <c r="C1023" s="323"/>
      <c r="D1023" s="419"/>
      <c r="E1023" s="324"/>
      <c r="F1023" s="324"/>
      <c r="G1023" s="324"/>
      <c r="H1023" s="420"/>
    </row>
    <row r="1024" spans="1:8" s="325" customFormat="1" ht="36" hidden="1" customHeight="1" x14ac:dyDescent="0.25">
      <c r="A1024" s="393">
        <v>1</v>
      </c>
      <c r="B1024" s="246" t="s">
        <v>115</v>
      </c>
      <c r="C1024" s="326"/>
      <c r="D1024" s="324">
        <f>SUM(D1026,D1027,D1029)+D1025/2.7</f>
        <v>2062.8148148148148</v>
      </c>
      <c r="E1024" s="324"/>
      <c r="F1024" s="324"/>
      <c r="G1024" s="324"/>
      <c r="H1024" s="420"/>
    </row>
    <row r="1025" spans="1:8" s="325" customFormat="1" ht="27.75" hidden="1" customHeight="1" x14ac:dyDescent="0.25">
      <c r="A1025" s="393"/>
      <c r="B1025" s="246" t="s">
        <v>337</v>
      </c>
      <c r="C1025" s="247"/>
      <c r="D1025" s="226">
        <v>175</v>
      </c>
      <c r="E1025" s="247"/>
      <c r="F1025" s="247"/>
      <c r="G1025" s="247"/>
      <c r="H1025" s="420"/>
    </row>
    <row r="1026" spans="1:8" s="325" customFormat="1" hidden="1" x14ac:dyDescent="0.25">
      <c r="A1026" s="393">
        <v>1</v>
      </c>
      <c r="B1026" s="327" t="s">
        <v>214</v>
      </c>
      <c r="C1026" s="326"/>
      <c r="D1026" s="324"/>
      <c r="E1026" s="324"/>
      <c r="F1026" s="324"/>
      <c r="G1026" s="324"/>
      <c r="H1026" s="420"/>
    </row>
    <row r="1027" spans="1:8" s="325" customFormat="1" ht="17.25" hidden="1" customHeight="1" x14ac:dyDescent="0.25">
      <c r="A1027" s="393">
        <v>1</v>
      </c>
      <c r="B1027" s="327" t="s">
        <v>215</v>
      </c>
      <c r="C1027" s="326"/>
      <c r="D1027" s="226">
        <v>198</v>
      </c>
      <c r="E1027" s="324"/>
      <c r="F1027" s="324"/>
      <c r="G1027" s="324"/>
      <c r="H1027" s="420"/>
    </row>
    <row r="1028" spans="1:8" s="325" customFormat="1" ht="30" hidden="1" x14ac:dyDescent="0.25">
      <c r="A1028" s="393">
        <v>1</v>
      </c>
      <c r="B1028" s="327" t="s">
        <v>216</v>
      </c>
      <c r="C1028" s="326"/>
      <c r="D1028" s="226"/>
      <c r="E1028" s="324"/>
      <c r="F1028" s="324"/>
      <c r="G1028" s="324"/>
      <c r="H1028" s="420"/>
    </row>
    <row r="1029" spans="1:8" s="325" customFormat="1" hidden="1" x14ac:dyDescent="0.25">
      <c r="A1029" s="393">
        <v>1</v>
      </c>
      <c r="B1029" s="246" t="s">
        <v>217</v>
      </c>
      <c r="C1029" s="326"/>
      <c r="D1029" s="226">
        <v>1800</v>
      </c>
      <c r="E1029" s="324"/>
      <c r="F1029" s="324"/>
      <c r="G1029" s="324"/>
      <c r="H1029" s="420"/>
    </row>
    <row r="1030" spans="1:8" s="325" customFormat="1" ht="45" hidden="1" x14ac:dyDescent="0.25">
      <c r="A1030" s="393">
        <v>1</v>
      </c>
      <c r="B1030" s="246" t="s">
        <v>336</v>
      </c>
      <c r="C1030" s="326"/>
      <c r="D1030" s="238">
        <v>231</v>
      </c>
      <c r="E1030" s="324"/>
      <c r="F1030" s="324"/>
      <c r="G1030" s="324"/>
      <c r="H1030" s="420"/>
    </row>
    <row r="1031" spans="1:8" s="402" customFormat="1" hidden="1" x14ac:dyDescent="0.25">
      <c r="A1031" s="393">
        <v>1</v>
      </c>
      <c r="B1031" s="256" t="s">
        <v>113</v>
      </c>
      <c r="C1031" s="461"/>
      <c r="D1031" s="226">
        <f>D1032+D1033</f>
        <v>4593.1764705882351</v>
      </c>
      <c r="E1031" s="226"/>
      <c r="F1031" s="226"/>
      <c r="G1031" s="226"/>
      <c r="H1031" s="401"/>
    </row>
    <row r="1032" spans="1:8" s="402" customFormat="1" hidden="1" x14ac:dyDescent="0.25">
      <c r="A1032" s="393">
        <v>1</v>
      </c>
      <c r="B1032" s="256" t="s">
        <v>304</v>
      </c>
      <c r="C1032" s="461"/>
      <c r="D1032" s="226">
        <v>4202</v>
      </c>
      <c r="E1032" s="226"/>
      <c r="F1032" s="226"/>
      <c r="G1032" s="226"/>
      <c r="H1032" s="401"/>
    </row>
    <row r="1033" spans="1:8" s="402" customFormat="1" hidden="1" x14ac:dyDescent="0.25">
      <c r="A1033" s="393">
        <v>1</v>
      </c>
      <c r="B1033" s="256" t="s">
        <v>306</v>
      </c>
      <c r="C1033" s="461"/>
      <c r="D1033" s="238">
        <f>D1034/8.5</f>
        <v>391.1764705882353</v>
      </c>
      <c r="E1033" s="226"/>
      <c r="F1033" s="226"/>
      <c r="G1033" s="226"/>
      <c r="H1033" s="401"/>
    </row>
    <row r="1034" spans="1:8" s="325" customFormat="1" hidden="1" x14ac:dyDescent="0.25">
      <c r="A1034" s="393">
        <v>1</v>
      </c>
      <c r="B1034" s="249" t="s">
        <v>305</v>
      </c>
      <c r="C1034" s="330"/>
      <c r="D1034" s="226">
        <v>3325</v>
      </c>
      <c r="E1034" s="324"/>
      <c r="F1034" s="324"/>
      <c r="G1034" s="324"/>
      <c r="H1034" s="420"/>
    </row>
    <row r="1035" spans="1:8" s="325" customFormat="1" ht="15.75" hidden="1" customHeight="1" x14ac:dyDescent="0.25">
      <c r="A1035" s="393">
        <v>1</v>
      </c>
      <c r="B1035" s="331" t="s">
        <v>218</v>
      </c>
      <c r="C1035" s="332"/>
      <c r="D1035" s="326">
        <f>D1024+ROUND(D1032*3.2,0)+D1034/3.9</f>
        <v>16361.378917378916</v>
      </c>
      <c r="E1035" s="334"/>
      <c r="F1035" s="334"/>
      <c r="G1035" s="352"/>
      <c r="H1035" s="420"/>
    </row>
    <row r="1036" spans="1:8" s="325" customFormat="1" ht="15.75" hidden="1" customHeight="1" x14ac:dyDescent="0.25">
      <c r="A1036" s="393">
        <v>1</v>
      </c>
      <c r="B1036" s="323" t="s">
        <v>150</v>
      </c>
      <c r="C1036" s="251"/>
      <c r="D1036" s="226"/>
      <c r="E1036" s="334"/>
      <c r="F1036" s="334"/>
      <c r="G1036" s="352"/>
      <c r="H1036" s="420"/>
    </row>
    <row r="1037" spans="1:8" s="325" customFormat="1" ht="15.75" hidden="1" customHeight="1" x14ac:dyDescent="0.25">
      <c r="A1037" s="393">
        <v>1</v>
      </c>
      <c r="B1037" s="246" t="s">
        <v>115</v>
      </c>
      <c r="C1037" s="251"/>
      <c r="D1037" s="226">
        <f>SUM(D1038,D1039,D1046,D1052,D1053,D1054,D1055)</f>
        <v>995</v>
      </c>
      <c r="E1037" s="334"/>
      <c r="F1037" s="334"/>
      <c r="G1037" s="352"/>
      <c r="H1037" s="420"/>
    </row>
    <row r="1038" spans="1:8" s="325" customFormat="1" ht="15.75" hidden="1" customHeight="1" x14ac:dyDescent="0.25">
      <c r="A1038" s="393">
        <v>1</v>
      </c>
      <c r="B1038" s="246" t="s">
        <v>214</v>
      </c>
      <c r="C1038" s="251"/>
      <c r="D1038" s="226"/>
      <c r="E1038" s="334"/>
      <c r="F1038" s="334"/>
      <c r="G1038" s="352"/>
      <c r="H1038" s="420"/>
    </row>
    <row r="1039" spans="1:8" s="325" customFormat="1" ht="15.75" hidden="1" customHeight="1" x14ac:dyDescent="0.25">
      <c r="A1039" s="393">
        <v>1</v>
      </c>
      <c r="B1039" s="327" t="s">
        <v>219</v>
      </c>
      <c r="C1039" s="251"/>
      <c r="D1039" s="226">
        <f>D1040+D1041+D1042+D1044</f>
        <v>695</v>
      </c>
      <c r="E1039" s="334"/>
      <c r="F1039" s="334"/>
      <c r="G1039" s="352"/>
      <c r="H1039" s="420"/>
    </row>
    <row r="1040" spans="1:8" s="325" customFormat="1" ht="19.5" hidden="1" customHeight="1" x14ac:dyDescent="0.25">
      <c r="A1040" s="393">
        <v>1</v>
      </c>
      <c r="B1040" s="335" t="s">
        <v>220</v>
      </c>
      <c r="C1040" s="251"/>
      <c r="D1040" s="324">
        <v>535</v>
      </c>
      <c r="E1040" s="334"/>
      <c r="F1040" s="334"/>
      <c r="G1040" s="352"/>
      <c r="H1040" s="420"/>
    </row>
    <row r="1041" spans="1:8" s="325" customFormat="1" ht="15.75" hidden="1" customHeight="1" x14ac:dyDescent="0.25">
      <c r="A1041" s="393">
        <v>1</v>
      </c>
      <c r="B1041" s="335" t="s">
        <v>221</v>
      </c>
      <c r="C1041" s="251"/>
      <c r="D1041" s="324">
        <v>160</v>
      </c>
      <c r="E1041" s="334"/>
      <c r="F1041" s="334"/>
      <c r="G1041" s="352"/>
      <c r="H1041" s="420"/>
    </row>
    <row r="1042" spans="1:8" s="325" customFormat="1" ht="30.75" hidden="1" customHeight="1" x14ac:dyDescent="0.25">
      <c r="A1042" s="393">
        <v>1</v>
      </c>
      <c r="B1042" s="335" t="s">
        <v>222</v>
      </c>
      <c r="C1042" s="251"/>
      <c r="D1042" s="324"/>
      <c r="E1042" s="334"/>
      <c r="F1042" s="334"/>
      <c r="G1042" s="352"/>
      <c r="H1042" s="420"/>
    </row>
    <row r="1043" spans="1:8" s="325" customFormat="1" hidden="1" x14ac:dyDescent="0.25">
      <c r="A1043" s="393">
        <v>1</v>
      </c>
      <c r="B1043" s="335" t="s">
        <v>223</v>
      </c>
      <c r="C1043" s="251"/>
      <c r="D1043" s="324"/>
      <c r="E1043" s="334"/>
      <c r="F1043" s="334"/>
      <c r="G1043" s="352"/>
      <c r="H1043" s="420"/>
    </row>
    <row r="1044" spans="1:8" s="325" customFormat="1" ht="30" hidden="1" x14ac:dyDescent="0.25">
      <c r="A1044" s="393">
        <v>1</v>
      </c>
      <c r="B1044" s="335" t="s">
        <v>224</v>
      </c>
      <c r="C1044" s="251"/>
      <c r="D1044" s="324"/>
      <c r="E1044" s="334"/>
      <c r="F1044" s="334"/>
      <c r="G1044" s="352"/>
      <c r="H1044" s="420"/>
    </row>
    <row r="1045" spans="1:8" s="325" customFormat="1" hidden="1" x14ac:dyDescent="0.25">
      <c r="A1045" s="393">
        <v>1</v>
      </c>
      <c r="B1045" s="335" t="s">
        <v>223</v>
      </c>
      <c r="C1045" s="251"/>
      <c r="D1045" s="421"/>
      <c r="E1045" s="334"/>
      <c r="F1045" s="334"/>
      <c r="G1045" s="352"/>
      <c r="H1045" s="420"/>
    </row>
    <row r="1046" spans="1:8" s="325" customFormat="1" ht="30" hidden="1" customHeight="1" x14ac:dyDescent="0.25">
      <c r="A1046" s="393">
        <v>1</v>
      </c>
      <c r="B1046" s="327" t="s">
        <v>225</v>
      </c>
      <c r="C1046" s="251"/>
      <c r="D1046" s="226">
        <f>SUM(D1047,D1048,D1050)</f>
        <v>300</v>
      </c>
      <c r="E1046" s="334"/>
      <c r="F1046" s="334"/>
      <c r="G1046" s="352"/>
      <c r="H1046" s="420"/>
    </row>
    <row r="1047" spans="1:8" s="325" customFormat="1" ht="30" hidden="1" x14ac:dyDescent="0.25">
      <c r="A1047" s="393">
        <v>1</v>
      </c>
      <c r="B1047" s="335" t="s">
        <v>226</v>
      </c>
      <c r="C1047" s="251"/>
      <c r="D1047" s="226">
        <v>300</v>
      </c>
      <c r="E1047" s="334"/>
      <c r="F1047" s="334"/>
      <c r="G1047" s="352"/>
      <c r="H1047" s="420"/>
    </row>
    <row r="1048" spans="1:8" s="325" customFormat="1" ht="45" hidden="1" x14ac:dyDescent="0.25">
      <c r="A1048" s="393">
        <v>1</v>
      </c>
      <c r="B1048" s="335" t="s">
        <v>227</v>
      </c>
      <c r="C1048" s="251"/>
      <c r="D1048" s="296"/>
      <c r="E1048" s="334"/>
      <c r="F1048" s="334"/>
      <c r="G1048" s="352"/>
      <c r="H1048" s="420"/>
    </row>
    <row r="1049" spans="1:8" s="325" customFormat="1" hidden="1" x14ac:dyDescent="0.25">
      <c r="A1049" s="393">
        <v>1</v>
      </c>
      <c r="B1049" s="335" t="s">
        <v>223</v>
      </c>
      <c r="C1049" s="251"/>
      <c r="D1049" s="296"/>
      <c r="E1049" s="334"/>
      <c r="F1049" s="334"/>
      <c r="G1049" s="352"/>
      <c r="H1049" s="420"/>
    </row>
    <row r="1050" spans="1:8" s="325" customFormat="1" ht="45" hidden="1" x14ac:dyDescent="0.25">
      <c r="A1050" s="393">
        <v>1</v>
      </c>
      <c r="B1050" s="335" t="s">
        <v>228</v>
      </c>
      <c r="C1050" s="251"/>
      <c r="D1050" s="296"/>
      <c r="E1050" s="334"/>
      <c r="F1050" s="334"/>
      <c r="G1050" s="352"/>
      <c r="H1050" s="420"/>
    </row>
    <row r="1051" spans="1:8" s="325" customFormat="1" hidden="1" x14ac:dyDescent="0.25">
      <c r="A1051" s="393">
        <v>1</v>
      </c>
      <c r="B1051" s="335" t="s">
        <v>223</v>
      </c>
      <c r="C1051" s="251"/>
      <c r="D1051" s="296"/>
      <c r="E1051" s="334"/>
      <c r="F1051" s="334"/>
      <c r="G1051" s="352"/>
      <c r="H1051" s="420"/>
    </row>
    <row r="1052" spans="1:8" s="325" customFormat="1" ht="31.5" hidden="1" customHeight="1" x14ac:dyDescent="0.25">
      <c r="A1052" s="393">
        <v>1</v>
      </c>
      <c r="B1052" s="327" t="s">
        <v>229</v>
      </c>
      <c r="C1052" s="251"/>
      <c r="D1052" s="226"/>
      <c r="E1052" s="334"/>
      <c r="F1052" s="334"/>
      <c r="G1052" s="352"/>
      <c r="H1052" s="420"/>
    </row>
    <row r="1053" spans="1:8" s="325" customFormat="1" ht="30" hidden="1" x14ac:dyDescent="0.25">
      <c r="A1053" s="393">
        <v>1</v>
      </c>
      <c r="B1053" s="246" t="s">
        <v>230</v>
      </c>
      <c r="C1053" s="251"/>
      <c r="D1053" s="226"/>
      <c r="E1053" s="334"/>
      <c r="F1053" s="334"/>
      <c r="G1053" s="352"/>
      <c r="H1053" s="420"/>
    </row>
    <row r="1054" spans="1:8" s="325" customFormat="1" ht="15.75" hidden="1" customHeight="1" x14ac:dyDescent="0.25">
      <c r="A1054" s="393">
        <v>1</v>
      </c>
      <c r="B1054" s="327" t="s">
        <v>231</v>
      </c>
      <c r="C1054" s="251"/>
      <c r="D1054" s="226"/>
      <c r="E1054" s="334"/>
      <c r="F1054" s="334"/>
      <c r="G1054" s="352"/>
      <c r="H1054" s="420"/>
    </row>
    <row r="1055" spans="1:8" s="325" customFormat="1" ht="15.75" hidden="1" customHeight="1" x14ac:dyDescent="0.25">
      <c r="A1055" s="393">
        <v>1</v>
      </c>
      <c r="B1055" s="246" t="s">
        <v>232</v>
      </c>
      <c r="C1055" s="251"/>
      <c r="D1055" s="226"/>
      <c r="E1055" s="334"/>
      <c r="F1055" s="334"/>
      <c r="G1055" s="352"/>
      <c r="H1055" s="420"/>
    </row>
    <row r="1056" spans="1:8" s="325" customFormat="1" hidden="1" x14ac:dyDescent="0.25">
      <c r="A1056" s="393">
        <v>1</v>
      </c>
      <c r="B1056" s="256" t="s">
        <v>113</v>
      </c>
      <c r="C1056" s="326"/>
      <c r="D1056" s="324"/>
      <c r="E1056" s="334"/>
      <c r="F1056" s="334"/>
      <c r="G1056" s="352"/>
      <c r="H1056" s="420"/>
    </row>
    <row r="1057" spans="1:8" s="325" customFormat="1" hidden="1" x14ac:dyDescent="0.25">
      <c r="A1057" s="393">
        <v>1</v>
      </c>
      <c r="B1057" s="249" t="s">
        <v>147</v>
      </c>
      <c r="C1057" s="326"/>
      <c r="D1057" s="421"/>
      <c r="E1057" s="334"/>
      <c r="F1057" s="334"/>
      <c r="G1057" s="352"/>
      <c r="H1057" s="420"/>
    </row>
    <row r="1058" spans="1:8" s="402" customFormat="1" ht="30" hidden="1" x14ac:dyDescent="0.25">
      <c r="A1058" s="393">
        <v>1</v>
      </c>
      <c r="B1058" s="256" t="s">
        <v>114</v>
      </c>
      <c r="C1058" s="251"/>
      <c r="D1058" s="226">
        <v>450</v>
      </c>
      <c r="E1058" s="226"/>
      <c r="F1058" s="226"/>
      <c r="G1058" s="226"/>
      <c r="H1058" s="401"/>
    </row>
    <row r="1059" spans="1:8" s="325" customFormat="1" ht="15.75" hidden="1" customHeight="1" x14ac:dyDescent="0.25">
      <c r="A1059" s="393">
        <v>1</v>
      </c>
      <c r="B1059" s="256" t="s">
        <v>233</v>
      </c>
      <c r="C1059" s="251"/>
      <c r="D1059" s="226"/>
      <c r="E1059" s="334"/>
      <c r="F1059" s="334"/>
      <c r="G1059" s="352"/>
      <c r="H1059" s="420"/>
    </row>
    <row r="1060" spans="1:8" s="325" customFormat="1" hidden="1" x14ac:dyDescent="0.25">
      <c r="A1060" s="393">
        <v>1</v>
      </c>
      <c r="B1060" s="337" t="s">
        <v>234</v>
      </c>
      <c r="C1060" s="251"/>
      <c r="D1060" s="226"/>
      <c r="E1060" s="334"/>
      <c r="F1060" s="334"/>
      <c r="G1060" s="352"/>
      <c r="H1060" s="420"/>
    </row>
    <row r="1061" spans="1:8" s="325" customFormat="1" hidden="1" x14ac:dyDescent="0.25">
      <c r="A1061" s="393">
        <v>1</v>
      </c>
      <c r="B1061" s="338" t="s">
        <v>149</v>
      </c>
      <c r="C1061" s="251"/>
      <c r="D1061" s="234">
        <f>D1037+ROUND(D1056*3.2,0)+D1058</f>
        <v>1445</v>
      </c>
      <c r="E1061" s="334"/>
      <c r="F1061" s="334"/>
      <c r="G1061" s="352"/>
      <c r="H1061" s="420"/>
    </row>
    <row r="1062" spans="1:8" s="325" customFormat="1" hidden="1" x14ac:dyDescent="0.25">
      <c r="A1062" s="393">
        <v>1</v>
      </c>
      <c r="B1062" s="339" t="s">
        <v>148</v>
      </c>
      <c r="C1062" s="251"/>
      <c r="D1062" s="234">
        <f>SUM(D1035,D1061)</f>
        <v>17806.378917378916</v>
      </c>
      <c r="E1062" s="334"/>
      <c r="F1062" s="334"/>
      <c r="G1062" s="352"/>
      <c r="H1062" s="420"/>
    </row>
    <row r="1063" spans="1:8" s="402" customFormat="1" ht="16.5" hidden="1" customHeight="1" x14ac:dyDescent="0.25">
      <c r="A1063" s="393">
        <v>1</v>
      </c>
      <c r="B1063" s="268" t="s">
        <v>7</v>
      </c>
      <c r="C1063" s="461"/>
      <c r="D1063" s="234"/>
      <c r="E1063" s="226"/>
      <c r="F1063" s="226"/>
      <c r="G1063" s="226"/>
      <c r="H1063" s="401"/>
    </row>
    <row r="1064" spans="1:8" s="402" customFormat="1" ht="15.75" hidden="1" customHeight="1" x14ac:dyDescent="0.25">
      <c r="A1064" s="393">
        <v>1</v>
      </c>
      <c r="B1064" s="270" t="s">
        <v>74</v>
      </c>
      <c r="C1064" s="461"/>
      <c r="D1064" s="234"/>
      <c r="E1064" s="226"/>
      <c r="F1064" s="226"/>
      <c r="G1064" s="226"/>
      <c r="H1064" s="401"/>
    </row>
    <row r="1065" spans="1:8" s="402" customFormat="1" hidden="1" x14ac:dyDescent="0.25">
      <c r="A1065" s="393">
        <v>1</v>
      </c>
      <c r="B1065" s="271" t="s">
        <v>37</v>
      </c>
      <c r="C1065" s="225">
        <v>240</v>
      </c>
      <c r="D1065" s="226">
        <v>110</v>
      </c>
      <c r="E1065" s="472">
        <v>8</v>
      </c>
      <c r="F1065" s="226">
        <f>G1065/C1065</f>
        <v>3.6666666666666665</v>
      </c>
      <c r="G1065" s="226">
        <f>ROUND(D1065*E1065,0)</f>
        <v>880</v>
      </c>
      <c r="H1065" s="401"/>
    </row>
    <row r="1066" spans="1:8" s="402" customFormat="1" hidden="1" x14ac:dyDescent="0.25">
      <c r="A1066" s="393">
        <v>1</v>
      </c>
      <c r="B1066" s="271" t="s">
        <v>57</v>
      </c>
      <c r="C1066" s="225">
        <v>240</v>
      </c>
      <c r="D1066" s="226">
        <v>190</v>
      </c>
      <c r="E1066" s="472">
        <v>8</v>
      </c>
      <c r="F1066" s="226">
        <f>G1066/C1066</f>
        <v>6.333333333333333</v>
      </c>
      <c r="G1066" s="226">
        <f>ROUND(D1066*E1066,0)</f>
        <v>1520</v>
      </c>
      <c r="H1066" s="401"/>
    </row>
    <row r="1067" spans="1:8" s="402" customFormat="1" ht="18" hidden="1" customHeight="1" x14ac:dyDescent="0.25">
      <c r="A1067" s="393">
        <v>1</v>
      </c>
      <c r="B1067" s="239" t="s">
        <v>138</v>
      </c>
      <c r="C1067" s="225"/>
      <c r="D1067" s="373">
        <f>SUM(D1065:D1066)</f>
        <v>300</v>
      </c>
      <c r="E1067" s="233">
        <f t="shared" ref="E1067:E1068" si="74">G1067/D1067</f>
        <v>8</v>
      </c>
      <c r="F1067" s="373">
        <f>SUM(F1065:F1066)</f>
        <v>10</v>
      </c>
      <c r="G1067" s="373">
        <f>SUM(G1065:G1066)</f>
        <v>2400</v>
      </c>
      <c r="H1067" s="401"/>
    </row>
    <row r="1068" spans="1:8" s="402" customFormat="1" ht="18" hidden="1" customHeight="1" x14ac:dyDescent="0.25">
      <c r="A1068" s="393">
        <v>1</v>
      </c>
      <c r="B1068" s="448" t="s">
        <v>110</v>
      </c>
      <c r="C1068" s="225"/>
      <c r="D1068" s="434">
        <f t="shared" ref="D1068" si="75">D1067</f>
        <v>300</v>
      </c>
      <c r="E1068" s="233">
        <f t="shared" si="74"/>
        <v>8</v>
      </c>
      <c r="F1068" s="434">
        <f>F1067</f>
        <v>10</v>
      </c>
      <c r="G1068" s="434">
        <f t="shared" ref="G1068" si="76">G1067</f>
        <v>2400</v>
      </c>
      <c r="H1068" s="401"/>
    </row>
    <row r="1069" spans="1:8" s="402" customFormat="1" ht="15.75" hidden="1" thickBot="1" x14ac:dyDescent="0.3">
      <c r="A1069" s="393">
        <v>1</v>
      </c>
      <c r="B1069" s="429" t="s">
        <v>10</v>
      </c>
      <c r="C1069" s="429"/>
      <c r="D1069" s="473"/>
      <c r="E1069" s="473"/>
      <c r="F1069" s="473"/>
      <c r="G1069" s="473"/>
      <c r="H1069" s="401"/>
    </row>
    <row r="1070" spans="1:8" s="402" customFormat="1" ht="26.25" hidden="1" customHeight="1" x14ac:dyDescent="0.25">
      <c r="A1070" s="393">
        <v>1</v>
      </c>
      <c r="B1070" s="474" t="s">
        <v>310</v>
      </c>
      <c r="C1070" s="475"/>
      <c r="D1070" s="476"/>
      <c r="E1070" s="476"/>
      <c r="F1070" s="476"/>
      <c r="G1070" s="476"/>
      <c r="H1070" s="401"/>
    </row>
    <row r="1071" spans="1:8" s="402" customFormat="1" ht="18" hidden="1" customHeight="1" x14ac:dyDescent="0.25">
      <c r="A1071" s="393">
        <v>1</v>
      </c>
      <c r="B1071" s="398" t="s">
        <v>4</v>
      </c>
      <c r="C1071" s="311"/>
      <c r="D1071" s="226"/>
      <c r="E1071" s="226"/>
      <c r="F1071" s="226"/>
      <c r="G1071" s="226"/>
      <c r="H1071" s="401"/>
    </row>
    <row r="1072" spans="1:8" s="402" customFormat="1" hidden="1" x14ac:dyDescent="0.25">
      <c r="A1072" s="393">
        <v>1</v>
      </c>
      <c r="B1072" s="381" t="s">
        <v>21</v>
      </c>
      <c r="C1072" s="477">
        <v>340</v>
      </c>
      <c r="D1072" s="225">
        <v>200</v>
      </c>
      <c r="E1072" s="382">
        <v>12</v>
      </c>
      <c r="F1072" s="226">
        <f>ROUND(G1072/C1072,0)</f>
        <v>7</v>
      </c>
      <c r="G1072" s="226">
        <f>ROUND(D1072*E1072,0)</f>
        <v>2400</v>
      </c>
      <c r="H1072" s="401"/>
    </row>
    <row r="1073" spans="1:8" s="402" customFormat="1" hidden="1" x14ac:dyDescent="0.25">
      <c r="A1073" s="393">
        <v>1</v>
      </c>
      <c r="B1073" s="381" t="s">
        <v>57</v>
      </c>
      <c r="C1073" s="477">
        <v>340</v>
      </c>
      <c r="D1073" s="225">
        <v>100</v>
      </c>
      <c r="E1073" s="382">
        <v>12</v>
      </c>
      <c r="F1073" s="226">
        <f>ROUND(G1073/C1073,0)</f>
        <v>4</v>
      </c>
      <c r="G1073" s="226">
        <f>ROUND(D1073*E1073,0)</f>
        <v>1200</v>
      </c>
      <c r="H1073" s="401"/>
    </row>
    <row r="1074" spans="1:8" s="402" customFormat="1" hidden="1" x14ac:dyDescent="0.25">
      <c r="A1074" s="393">
        <v>1</v>
      </c>
      <c r="B1074" s="381" t="s">
        <v>11</v>
      </c>
      <c r="C1074" s="477">
        <v>340</v>
      </c>
      <c r="D1074" s="225">
        <v>180</v>
      </c>
      <c r="E1074" s="382">
        <v>9</v>
      </c>
      <c r="F1074" s="226">
        <f>ROUND(G1074/C1074,0)</f>
        <v>5</v>
      </c>
      <c r="G1074" s="226">
        <f>ROUND(D1074*E1074,0)</f>
        <v>1620</v>
      </c>
      <c r="H1074" s="401"/>
    </row>
    <row r="1075" spans="1:8" s="402" customFormat="1" hidden="1" x14ac:dyDescent="0.25">
      <c r="A1075" s="393">
        <v>1</v>
      </c>
      <c r="B1075" s="381" t="s">
        <v>58</v>
      </c>
      <c r="C1075" s="477">
        <v>340</v>
      </c>
      <c r="D1075" s="225">
        <v>60</v>
      </c>
      <c r="E1075" s="403">
        <v>12.4</v>
      </c>
      <c r="F1075" s="226">
        <f>ROUND(G1075/C1075,0)</f>
        <v>2</v>
      </c>
      <c r="G1075" s="226">
        <f>ROUND(D1075*E1075,0)</f>
        <v>744</v>
      </c>
      <c r="H1075" s="401"/>
    </row>
    <row r="1076" spans="1:8" s="402" customFormat="1" ht="15.75" hidden="1" customHeight="1" x14ac:dyDescent="0.25">
      <c r="A1076" s="393">
        <v>1</v>
      </c>
      <c r="B1076" s="478" t="s">
        <v>5</v>
      </c>
      <c r="C1076" s="479">
        <v>340</v>
      </c>
      <c r="D1076" s="479">
        <f>D1072+D1073+D1074+D1075</f>
        <v>540</v>
      </c>
      <c r="E1076" s="233">
        <f t="shared" ref="E1076" si="77">G1076/D1076</f>
        <v>11.044444444444444</v>
      </c>
      <c r="F1076" s="479">
        <f>F1072+F1073+F1074+F1075</f>
        <v>18</v>
      </c>
      <c r="G1076" s="479">
        <f>G1072+G1073+G1074+G1075</f>
        <v>5964</v>
      </c>
      <c r="H1076" s="401"/>
    </row>
    <row r="1077" spans="1:8" s="325" customFormat="1" ht="18.75" hidden="1" customHeight="1" x14ac:dyDescent="0.25">
      <c r="A1077" s="393">
        <v>1</v>
      </c>
      <c r="B1077" s="323" t="s">
        <v>213</v>
      </c>
      <c r="C1077" s="323"/>
      <c r="D1077" s="419"/>
      <c r="E1077" s="324"/>
      <c r="F1077" s="324"/>
      <c r="G1077" s="324"/>
      <c r="H1077" s="420"/>
    </row>
    <row r="1078" spans="1:8" s="325" customFormat="1" hidden="1" x14ac:dyDescent="0.25">
      <c r="A1078" s="393">
        <v>1</v>
      </c>
      <c r="B1078" s="246" t="s">
        <v>115</v>
      </c>
      <c r="C1078" s="326"/>
      <c r="D1078" s="324">
        <f>SUM(D1080,D1081,D1083)+D1079/2.7</f>
        <v>6622.1851851851852</v>
      </c>
      <c r="E1078" s="324"/>
      <c r="F1078" s="324"/>
      <c r="G1078" s="324"/>
      <c r="H1078" s="420"/>
    </row>
    <row r="1079" spans="1:8" s="325" customFormat="1" hidden="1" x14ac:dyDescent="0.25">
      <c r="A1079" s="393"/>
      <c r="B1079" s="246" t="s">
        <v>337</v>
      </c>
      <c r="C1079" s="247"/>
      <c r="D1079" s="226">
        <v>365</v>
      </c>
      <c r="E1079" s="247"/>
      <c r="F1079" s="247"/>
      <c r="G1079" s="247"/>
      <c r="H1079" s="420"/>
    </row>
    <row r="1080" spans="1:8" s="325" customFormat="1" hidden="1" x14ac:dyDescent="0.25">
      <c r="A1080" s="393">
        <v>1</v>
      </c>
      <c r="B1080" s="327" t="s">
        <v>214</v>
      </c>
      <c r="C1080" s="326"/>
      <c r="D1080" s="324"/>
      <c r="E1080" s="324"/>
      <c r="F1080" s="324"/>
      <c r="G1080" s="324"/>
      <c r="H1080" s="420"/>
    </row>
    <row r="1081" spans="1:8" s="325" customFormat="1" ht="17.25" hidden="1" customHeight="1" x14ac:dyDescent="0.25">
      <c r="A1081" s="393">
        <v>1</v>
      </c>
      <c r="B1081" s="327" t="s">
        <v>215</v>
      </c>
      <c r="C1081" s="326"/>
      <c r="D1081" s="226">
        <v>200</v>
      </c>
      <c r="E1081" s="324"/>
      <c r="F1081" s="324"/>
      <c r="G1081" s="324"/>
      <c r="H1081" s="420"/>
    </row>
    <row r="1082" spans="1:8" s="325" customFormat="1" ht="30" hidden="1" x14ac:dyDescent="0.25">
      <c r="A1082" s="393">
        <v>1</v>
      </c>
      <c r="B1082" s="327" t="s">
        <v>216</v>
      </c>
      <c r="C1082" s="326"/>
      <c r="D1082" s="226"/>
      <c r="E1082" s="324"/>
      <c r="F1082" s="324"/>
      <c r="G1082" s="324"/>
      <c r="H1082" s="420"/>
    </row>
    <row r="1083" spans="1:8" s="325" customFormat="1" ht="15.75" hidden="1" customHeight="1" x14ac:dyDescent="0.25">
      <c r="A1083" s="393">
        <v>1</v>
      </c>
      <c r="B1083" s="246" t="s">
        <v>217</v>
      </c>
      <c r="C1083" s="326"/>
      <c r="D1083" s="226">
        <v>6287</v>
      </c>
      <c r="E1083" s="324"/>
      <c r="F1083" s="324"/>
      <c r="G1083" s="324"/>
      <c r="H1083" s="420"/>
    </row>
    <row r="1084" spans="1:8" s="325" customFormat="1" ht="48" hidden="1" customHeight="1" x14ac:dyDescent="0.25">
      <c r="A1084" s="393">
        <v>1</v>
      </c>
      <c r="B1084" s="246" t="s">
        <v>336</v>
      </c>
      <c r="C1084" s="326"/>
      <c r="D1084" s="238">
        <v>839</v>
      </c>
      <c r="E1084" s="324"/>
      <c r="F1084" s="324"/>
      <c r="G1084" s="324"/>
      <c r="H1084" s="420"/>
    </row>
    <row r="1085" spans="1:8" s="402" customFormat="1" hidden="1" x14ac:dyDescent="0.25">
      <c r="A1085" s="393">
        <v>1</v>
      </c>
      <c r="B1085" s="256" t="s">
        <v>113</v>
      </c>
      <c r="C1085" s="251"/>
      <c r="D1085" s="226">
        <f>D1086+D1087</f>
        <v>9554.2941176470595</v>
      </c>
      <c r="E1085" s="480"/>
      <c r="F1085" s="480"/>
      <c r="G1085" s="480"/>
      <c r="H1085" s="401"/>
    </row>
    <row r="1086" spans="1:8" s="402" customFormat="1" hidden="1" x14ac:dyDescent="0.25">
      <c r="A1086" s="393">
        <v>1</v>
      </c>
      <c r="B1086" s="256" t="s">
        <v>304</v>
      </c>
      <c r="C1086" s="261"/>
      <c r="D1086" s="226">
        <v>8609</v>
      </c>
      <c r="E1086" s="480"/>
      <c r="F1086" s="480"/>
      <c r="G1086" s="480"/>
      <c r="H1086" s="401"/>
    </row>
    <row r="1087" spans="1:8" s="402" customFormat="1" hidden="1" x14ac:dyDescent="0.25">
      <c r="A1087" s="393">
        <v>1</v>
      </c>
      <c r="B1087" s="256" t="s">
        <v>306</v>
      </c>
      <c r="C1087" s="261"/>
      <c r="D1087" s="238">
        <f>D1088/8.5</f>
        <v>945.29411764705878</v>
      </c>
      <c r="E1087" s="480"/>
      <c r="F1087" s="480"/>
      <c r="G1087" s="480"/>
      <c r="H1087" s="401"/>
    </row>
    <row r="1088" spans="1:8" s="325" customFormat="1" hidden="1" x14ac:dyDescent="0.25">
      <c r="A1088" s="393">
        <v>1</v>
      </c>
      <c r="B1088" s="249" t="s">
        <v>305</v>
      </c>
      <c r="C1088" s="330"/>
      <c r="D1088" s="226">
        <v>8035</v>
      </c>
      <c r="E1088" s="324"/>
      <c r="F1088" s="324"/>
      <c r="G1088" s="324"/>
      <c r="H1088" s="420"/>
    </row>
    <row r="1089" spans="1:8" s="325" customFormat="1" ht="15.75" hidden="1" customHeight="1" x14ac:dyDescent="0.25">
      <c r="A1089" s="393">
        <v>1</v>
      </c>
      <c r="B1089" s="331" t="s">
        <v>218</v>
      </c>
      <c r="C1089" s="332"/>
      <c r="D1089" s="326">
        <f>D1078+ROUND(D1086*3.2,0)+D1088/3.9</f>
        <v>36231.441595441589</v>
      </c>
      <c r="E1089" s="334"/>
      <c r="F1089" s="334"/>
      <c r="G1089" s="352"/>
      <c r="H1089" s="420"/>
    </row>
    <row r="1090" spans="1:8" s="325" customFormat="1" ht="15.75" hidden="1" customHeight="1" x14ac:dyDescent="0.25">
      <c r="A1090" s="393">
        <v>1</v>
      </c>
      <c r="B1090" s="323" t="s">
        <v>150</v>
      </c>
      <c r="C1090" s="251"/>
      <c r="D1090" s="226"/>
      <c r="E1090" s="334"/>
      <c r="F1090" s="334"/>
      <c r="G1090" s="352"/>
      <c r="H1090" s="420"/>
    </row>
    <row r="1091" spans="1:8" s="325" customFormat="1" ht="15.75" hidden="1" customHeight="1" x14ac:dyDescent="0.25">
      <c r="A1091" s="393">
        <v>1</v>
      </c>
      <c r="B1091" s="246" t="s">
        <v>115</v>
      </c>
      <c r="C1091" s="251"/>
      <c r="D1091" s="226">
        <f>SUM(D1092,D1093,D1100,D1106,D1107,D1108,D1109)</f>
        <v>1993</v>
      </c>
      <c r="E1091" s="334"/>
      <c r="F1091" s="334"/>
      <c r="G1091" s="352"/>
      <c r="H1091" s="420"/>
    </row>
    <row r="1092" spans="1:8" s="325" customFormat="1" ht="15.75" hidden="1" customHeight="1" x14ac:dyDescent="0.25">
      <c r="A1092" s="393">
        <v>1</v>
      </c>
      <c r="B1092" s="246" t="s">
        <v>214</v>
      </c>
      <c r="C1092" s="251"/>
      <c r="D1092" s="226"/>
      <c r="E1092" s="334"/>
      <c r="F1092" s="334"/>
      <c r="G1092" s="352"/>
      <c r="H1092" s="420"/>
    </row>
    <row r="1093" spans="1:8" s="325" customFormat="1" ht="15.75" hidden="1" customHeight="1" x14ac:dyDescent="0.25">
      <c r="A1093" s="393">
        <v>1</v>
      </c>
      <c r="B1093" s="327" t="s">
        <v>219</v>
      </c>
      <c r="C1093" s="251"/>
      <c r="D1093" s="226">
        <f>D1094+D1095+D1096+D1098</f>
        <v>1933</v>
      </c>
      <c r="E1093" s="334"/>
      <c r="F1093" s="334"/>
      <c r="G1093" s="352"/>
      <c r="H1093" s="420"/>
    </row>
    <row r="1094" spans="1:8" s="325" customFormat="1" ht="19.5" hidden="1" customHeight="1" x14ac:dyDescent="0.25">
      <c r="A1094" s="393">
        <v>1</v>
      </c>
      <c r="B1094" s="335" t="s">
        <v>220</v>
      </c>
      <c r="C1094" s="251"/>
      <c r="D1094" s="324">
        <v>1487</v>
      </c>
      <c r="E1094" s="334"/>
      <c r="F1094" s="334"/>
      <c r="G1094" s="352"/>
      <c r="H1094" s="420"/>
    </row>
    <row r="1095" spans="1:8" s="325" customFormat="1" ht="15.75" hidden="1" customHeight="1" x14ac:dyDescent="0.25">
      <c r="A1095" s="393">
        <v>1</v>
      </c>
      <c r="B1095" s="335" t="s">
        <v>221</v>
      </c>
      <c r="C1095" s="251"/>
      <c r="D1095" s="324">
        <v>446</v>
      </c>
      <c r="E1095" s="334"/>
      <c r="F1095" s="334"/>
      <c r="G1095" s="352"/>
      <c r="H1095" s="420"/>
    </row>
    <row r="1096" spans="1:8" s="325" customFormat="1" ht="30.75" hidden="1" customHeight="1" x14ac:dyDescent="0.25">
      <c r="A1096" s="393">
        <v>1</v>
      </c>
      <c r="B1096" s="335" t="s">
        <v>222</v>
      </c>
      <c r="C1096" s="251"/>
      <c r="D1096" s="324"/>
      <c r="E1096" s="334"/>
      <c r="F1096" s="334"/>
      <c r="G1096" s="352"/>
      <c r="H1096" s="420"/>
    </row>
    <row r="1097" spans="1:8" s="325" customFormat="1" hidden="1" x14ac:dyDescent="0.25">
      <c r="A1097" s="393">
        <v>1</v>
      </c>
      <c r="B1097" s="335" t="s">
        <v>223</v>
      </c>
      <c r="C1097" s="251"/>
      <c r="D1097" s="324"/>
      <c r="E1097" s="334"/>
      <c r="F1097" s="334"/>
      <c r="G1097" s="352"/>
      <c r="H1097" s="420"/>
    </row>
    <row r="1098" spans="1:8" s="325" customFormat="1" ht="30" hidden="1" x14ac:dyDescent="0.25">
      <c r="A1098" s="393">
        <v>1</v>
      </c>
      <c r="B1098" s="335" t="s">
        <v>224</v>
      </c>
      <c r="C1098" s="251"/>
      <c r="D1098" s="324"/>
      <c r="E1098" s="334"/>
      <c r="F1098" s="334"/>
      <c r="G1098" s="352"/>
      <c r="H1098" s="420"/>
    </row>
    <row r="1099" spans="1:8" s="325" customFormat="1" hidden="1" x14ac:dyDescent="0.25">
      <c r="A1099" s="393">
        <v>1</v>
      </c>
      <c r="B1099" s="335" t="s">
        <v>223</v>
      </c>
      <c r="C1099" s="251"/>
      <c r="D1099" s="421"/>
      <c r="E1099" s="334"/>
      <c r="F1099" s="334"/>
      <c r="G1099" s="352"/>
      <c r="H1099" s="420"/>
    </row>
    <row r="1100" spans="1:8" s="325" customFormat="1" ht="30" hidden="1" customHeight="1" x14ac:dyDescent="0.25">
      <c r="A1100" s="393">
        <v>1</v>
      </c>
      <c r="B1100" s="327" t="s">
        <v>225</v>
      </c>
      <c r="C1100" s="251"/>
      <c r="D1100" s="226">
        <f>SUM(D1101,D1102,D1104)</f>
        <v>60</v>
      </c>
      <c r="E1100" s="334"/>
      <c r="F1100" s="334"/>
      <c r="G1100" s="352"/>
      <c r="H1100" s="420"/>
    </row>
    <row r="1101" spans="1:8" s="325" customFormat="1" ht="30" hidden="1" x14ac:dyDescent="0.25">
      <c r="A1101" s="393">
        <v>1</v>
      </c>
      <c r="B1101" s="335" t="s">
        <v>226</v>
      </c>
      <c r="C1101" s="251"/>
      <c r="D1101" s="226">
        <v>60</v>
      </c>
      <c r="E1101" s="334"/>
      <c r="F1101" s="334"/>
      <c r="G1101" s="352"/>
      <c r="H1101" s="420"/>
    </row>
    <row r="1102" spans="1:8" s="325" customFormat="1" ht="45" hidden="1" x14ac:dyDescent="0.25">
      <c r="A1102" s="393">
        <v>1</v>
      </c>
      <c r="B1102" s="335" t="s">
        <v>227</v>
      </c>
      <c r="C1102" s="251"/>
      <c r="D1102" s="296"/>
      <c r="E1102" s="334"/>
      <c r="F1102" s="334"/>
      <c r="G1102" s="352"/>
      <c r="H1102" s="420"/>
    </row>
    <row r="1103" spans="1:8" s="325" customFormat="1" hidden="1" x14ac:dyDescent="0.25">
      <c r="A1103" s="393">
        <v>1</v>
      </c>
      <c r="B1103" s="335" t="s">
        <v>223</v>
      </c>
      <c r="C1103" s="251"/>
      <c r="D1103" s="296"/>
      <c r="E1103" s="334"/>
      <c r="F1103" s="334"/>
      <c r="G1103" s="352"/>
      <c r="H1103" s="420"/>
    </row>
    <row r="1104" spans="1:8" s="325" customFormat="1" ht="45" hidden="1" x14ac:dyDescent="0.25">
      <c r="A1104" s="393">
        <v>1</v>
      </c>
      <c r="B1104" s="335" t="s">
        <v>228</v>
      </c>
      <c r="C1104" s="251"/>
      <c r="D1104" s="296"/>
      <c r="E1104" s="334"/>
      <c r="F1104" s="334"/>
      <c r="G1104" s="352"/>
      <c r="H1104" s="420"/>
    </row>
    <row r="1105" spans="1:8" s="325" customFormat="1" hidden="1" x14ac:dyDescent="0.25">
      <c r="A1105" s="393">
        <v>1</v>
      </c>
      <c r="B1105" s="335" t="s">
        <v>223</v>
      </c>
      <c r="C1105" s="251"/>
      <c r="D1105" s="296"/>
      <c r="E1105" s="334"/>
      <c r="F1105" s="334"/>
      <c r="G1105" s="352"/>
      <c r="H1105" s="420"/>
    </row>
    <row r="1106" spans="1:8" s="325" customFormat="1" ht="31.5" hidden="1" customHeight="1" x14ac:dyDescent="0.25">
      <c r="A1106" s="393">
        <v>1</v>
      </c>
      <c r="B1106" s="327" t="s">
        <v>229</v>
      </c>
      <c r="C1106" s="251"/>
      <c r="D1106" s="226"/>
      <c r="E1106" s="334"/>
      <c r="F1106" s="334"/>
      <c r="G1106" s="352"/>
      <c r="H1106" s="420"/>
    </row>
    <row r="1107" spans="1:8" s="325" customFormat="1" ht="30" hidden="1" x14ac:dyDescent="0.25">
      <c r="A1107" s="393">
        <v>1</v>
      </c>
      <c r="B1107" s="246" t="s">
        <v>230</v>
      </c>
      <c r="C1107" s="251"/>
      <c r="D1107" s="226"/>
      <c r="E1107" s="334"/>
      <c r="F1107" s="334"/>
      <c r="G1107" s="352"/>
      <c r="H1107" s="420"/>
    </row>
    <row r="1108" spans="1:8" s="325" customFormat="1" ht="15.75" hidden="1" customHeight="1" x14ac:dyDescent="0.25">
      <c r="A1108" s="393">
        <v>1</v>
      </c>
      <c r="B1108" s="327" t="s">
        <v>231</v>
      </c>
      <c r="C1108" s="251"/>
      <c r="D1108" s="226"/>
      <c r="E1108" s="334"/>
      <c r="F1108" s="334"/>
      <c r="G1108" s="352"/>
      <c r="H1108" s="420"/>
    </row>
    <row r="1109" spans="1:8" s="325" customFormat="1" ht="15.75" hidden="1" customHeight="1" x14ac:dyDescent="0.25">
      <c r="A1109" s="393">
        <v>1</v>
      </c>
      <c r="B1109" s="246" t="s">
        <v>232</v>
      </c>
      <c r="C1109" s="251"/>
      <c r="D1109" s="226"/>
      <c r="E1109" s="334"/>
      <c r="F1109" s="334"/>
      <c r="G1109" s="352"/>
      <c r="H1109" s="420"/>
    </row>
    <row r="1110" spans="1:8" s="325" customFormat="1" hidden="1" x14ac:dyDescent="0.25">
      <c r="A1110" s="393">
        <v>1</v>
      </c>
      <c r="B1110" s="256" t="s">
        <v>113</v>
      </c>
      <c r="C1110" s="326"/>
      <c r="D1110" s="324">
        <v>50</v>
      </c>
      <c r="E1110" s="334"/>
      <c r="F1110" s="334"/>
      <c r="G1110" s="352"/>
      <c r="H1110" s="420"/>
    </row>
    <row r="1111" spans="1:8" s="325" customFormat="1" hidden="1" x14ac:dyDescent="0.25">
      <c r="A1111" s="393">
        <v>1</v>
      </c>
      <c r="B1111" s="249" t="s">
        <v>147</v>
      </c>
      <c r="C1111" s="326"/>
      <c r="D1111" s="421"/>
      <c r="E1111" s="334"/>
      <c r="F1111" s="334"/>
      <c r="G1111" s="352"/>
      <c r="H1111" s="420"/>
    </row>
    <row r="1112" spans="1:8" s="402" customFormat="1" ht="30" hidden="1" x14ac:dyDescent="0.25">
      <c r="A1112" s="393">
        <v>1</v>
      </c>
      <c r="B1112" s="256" t="s">
        <v>114</v>
      </c>
      <c r="C1112" s="251"/>
      <c r="D1112" s="226">
        <v>1500</v>
      </c>
      <c r="E1112" s="480"/>
      <c r="F1112" s="480"/>
      <c r="G1112" s="480"/>
      <c r="H1112" s="401"/>
    </row>
    <row r="1113" spans="1:8" s="325" customFormat="1" ht="15.75" hidden="1" customHeight="1" x14ac:dyDescent="0.25">
      <c r="A1113" s="393">
        <v>1</v>
      </c>
      <c r="B1113" s="256" t="s">
        <v>233</v>
      </c>
      <c r="C1113" s="251"/>
      <c r="D1113" s="226"/>
      <c r="E1113" s="334"/>
      <c r="F1113" s="334"/>
      <c r="G1113" s="352"/>
      <c r="H1113" s="420"/>
    </row>
    <row r="1114" spans="1:8" s="325" customFormat="1" hidden="1" x14ac:dyDescent="0.25">
      <c r="A1114" s="393">
        <v>1</v>
      </c>
      <c r="B1114" s="337" t="s">
        <v>234</v>
      </c>
      <c r="C1114" s="251"/>
      <c r="D1114" s="226"/>
      <c r="E1114" s="334"/>
      <c r="F1114" s="334"/>
      <c r="G1114" s="352"/>
      <c r="H1114" s="420"/>
    </row>
    <row r="1115" spans="1:8" s="325" customFormat="1" hidden="1" x14ac:dyDescent="0.25">
      <c r="A1115" s="393">
        <v>1</v>
      </c>
      <c r="B1115" s="338" t="s">
        <v>149</v>
      </c>
      <c r="C1115" s="251"/>
      <c r="D1115" s="234">
        <f>D1091+ROUND(D1110*3.2,0)+D1112</f>
        <v>3653</v>
      </c>
      <c r="E1115" s="334"/>
      <c r="F1115" s="334"/>
      <c r="G1115" s="352"/>
      <c r="H1115" s="420"/>
    </row>
    <row r="1116" spans="1:8" s="325" customFormat="1" hidden="1" x14ac:dyDescent="0.25">
      <c r="A1116" s="393">
        <v>1</v>
      </c>
      <c r="B1116" s="339" t="s">
        <v>148</v>
      </c>
      <c r="C1116" s="251"/>
      <c r="D1116" s="234">
        <f>SUM(D1089,D1115)</f>
        <v>39884.441595441589</v>
      </c>
      <c r="E1116" s="334"/>
      <c r="F1116" s="334"/>
      <c r="G1116" s="352"/>
      <c r="H1116" s="420"/>
    </row>
    <row r="1117" spans="1:8" s="402" customFormat="1" ht="15.75" hidden="1" customHeight="1" x14ac:dyDescent="0.25">
      <c r="A1117" s="393">
        <v>1</v>
      </c>
      <c r="B1117" s="367" t="s">
        <v>7</v>
      </c>
      <c r="C1117" s="327"/>
      <c r="D1117" s="327"/>
      <c r="E1117" s="327"/>
      <c r="F1117" s="327"/>
      <c r="G1117" s="234"/>
      <c r="H1117" s="401"/>
    </row>
    <row r="1118" spans="1:8" s="402" customFormat="1" ht="15.75" hidden="1" customHeight="1" x14ac:dyDescent="0.25">
      <c r="A1118" s="393">
        <v>1</v>
      </c>
      <c r="B1118" s="268" t="s">
        <v>136</v>
      </c>
      <c r="C1118" s="327"/>
      <c r="D1118" s="370"/>
      <c r="E1118" s="327"/>
      <c r="F1118" s="370"/>
      <c r="G1118" s="234"/>
      <c r="H1118" s="401"/>
    </row>
    <row r="1119" spans="1:8" s="402" customFormat="1" ht="15.75" hidden="1" customHeight="1" x14ac:dyDescent="0.25">
      <c r="A1119" s="393">
        <v>1</v>
      </c>
      <c r="B1119" s="310" t="s">
        <v>21</v>
      </c>
      <c r="C1119" s="327">
        <v>340</v>
      </c>
      <c r="D1119" s="226">
        <v>25</v>
      </c>
      <c r="E1119" s="371">
        <v>12</v>
      </c>
      <c r="F1119" s="226">
        <f>ROUND(G1119/C1119,0)</f>
        <v>1</v>
      </c>
      <c r="G1119" s="226">
        <f>ROUND(D1119*E1119,0)</f>
        <v>300</v>
      </c>
      <c r="H1119" s="401"/>
    </row>
    <row r="1120" spans="1:8" s="402" customFormat="1" ht="15.75" hidden="1" customHeight="1" x14ac:dyDescent="0.25">
      <c r="A1120" s="393">
        <v>1</v>
      </c>
      <c r="B1120" s="310" t="s">
        <v>57</v>
      </c>
      <c r="C1120" s="327">
        <v>340</v>
      </c>
      <c r="D1120" s="226">
        <v>25</v>
      </c>
      <c r="E1120" s="371">
        <v>12</v>
      </c>
      <c r="F1120" s="226">
        <f>ROUND(G1120/C1120,0)</f>
        <v>1</v>
      </c>
      <c r="G1120" s="226">
        <f>ROUND(D1120*E1120,0)</f>
        <v>300</v>
      </c>
      <c r="H1120" s="401"/>
    </row>
    <row r="1121" spans="1:8" s="402" customFormat="1" ht="15.75" hidden="1" customHeight="1" x14ac:dyDescent="0.25">
      <c r="A1121" s="393">
        <v>1</v>
      </c>
      <c r="B1121" s="239" t="s">
        <v>9</v>
      </c>
      <c r="C1121" s="327"/>
      <c r="D1121" s="373">
        <f>D1119+D1120</f>
        <v>50</v>
      </c>
      <c r="E1121" s="233">
        <f t="shared" ref="E1121" si="78">G1121/D1121</f>
        <v>12</v>
      </c>
      <c r="F1121" s="481">
        <f>F1119+F1120</f>
        <v>2</v>
      </c>
      <c r="G1121" s="234">
        <f>G1119+G1120</f>
        <v>600</v>
      </c>
      <c r="H1121" s="401"/>
    </row>
    <row r="1122" spans="1:8" s="402" customFormat="1" ht="15.75" hidden="1" customHeight="1" x14ac:dyDescent="0.25">
      <c r="A1122" s="393">
        <v>1</v>
      </c>
      <c r="B1122" s="448" t="s">
        <v>110</v>
      </c>
      <c r="C1122" s="225"/>
      <c r="D1122" s="434">
        <f t="shared" ref="D1122" si="79">D1121</f>
        <v>50</v>
      </c>
      <c r="E1122" s="233">
        <f t="shared" ref="E1122:G1122" si="80">E1121</f>
        <v>12</v>
      </c>
      <c r="F1122" s="434">
        <f t="shared" si="80"/>
        <v>2</v>
      </c>
      <c r="G1122" s="434">
        <f t="shared" si="80"/>
        <v>600</v>
      </c>
      <c r="H1122" s="401"/>
    </row>
    <row r="1123" spans="1:8" s="402" customFormat="1" ht="18.75" hidden="1" customHeight="1" thickBot="1" x14ac:dyDescent="0.3">
      <c r="A1123" s="393">
        <v>1</v>
      </c>
      <c r="B1123" s="449" t="s">
        <v>10</v>
      </c>
      <c r="C1123" s="482"/>
      <c r="D1123" s="436"/>
      <c r="E1123" s="483"/>
      <c r="F1123" s="436"/>
      <c r="G1123" s="436"/>
      <c r="H1123" s="401"/>
    </row>
    <row r="1124" spans="1:8" s="402" customFormat="1" ht="29.25" hidden="1" x14ac:dyDescent="0.25">
      <c r="A1124" s="393">
        <v>1</v>
      </c>
      <c r="B1124" s="394" t="s">
        <v>311</v>
      </c>
      <c r="C1124" s="228"/>
      <c r="D1124" s="395">
        <f>D1125+D1127</f>
        <v>211030</v>
      </c>
      <c r="E1124" s="226"/>
      <c r="F1124" s="226"/>
      <c r="G1124" s="226"/>
      <c r="H1124" s="401"/>
    </row>
    <row r="1125" spans="1:8" s="402" customFormat="1" ht="19.5" hidden="1" customHeight="1" x14ac:dyDescent="0.25">
      <c r="A1125" s="393">
        <v>1</v>
      </c>
      <c r="B1125" s="484" t="s">
        <v>166</v>
      </c>
      <c r="C1125" s="480"/>
      <c r="D1125" s="395">
        <f>D1126</f>
        <v>211000</v>
      </c>
      <c r="E1125" s="226"/>
      <c r="F1125" s="226"/>
      <c r="G1125" s="226"/>
      <c r="H1125" s="401"/>
    </row>
    <row r="1126" spans="1:8" s="402" customFormat="1" ht="15.75" hidden="1" customHeight="1" x14ac:dyDescent="0.25">
      <c r="A1126" s="393">
        <v>1</v>
      </c>
      <c r="B1126" s="485" t="s">
        <v>167</v>
      </c>
      <c r="C1126" s="480"/>
      <c r="D1126" s="225">
        <v>211000</v>
      </c>
      <c r="E1126" s="226"/>
      <c r="F1126" s="226"/>
      <c r="G1126" s="226"/>
      <c r="H1126" s="401"/>
    </row>
    <row r="1127" spans="1:8" s="402" customFormat="1" ht="17.25" hidden="1" customHeight="1" x14ac:dyDescent="0.25">
      <c r="A1127" s="393">
        <v>1</v>
      </c>
      <c r="B1127" s="484" t="s">
        <v>168</v>
      </c>
      <c r="C1127" s="480"/>
      <c r="D1127" s="395">
        <f>D1128+D1129</f>
        <v>30</v>
      </c>
      <c r="E1127" s="396"/>
      <c r="F1127" s="396"/>
      <c r="G1127" s="396"/>
      <c r="H1127" s="401"/>
    </row>
    <row r="1128" spans="1:8" s="402" customFormat="1" ht="33.75" hidden="1" customHeight="1" x14ac:dyDescent="0.25">
      <c r="A1128" s="393">
        <v>1</v>
      </c>
      <c r="B1128" s="485" t="s">
        <v>169</v>
      </c>
      <c r="C1128" s="480"/>
      <c r="D1128" s="362">
        <v>30</v>
      </c>
      <c r="E1128" s="226"/>
      <c r="F1128" s="226"/>
      <c r="G1128" s="226"/>
      <c r="H1128" s="401"/>
    </row>
    <row r="1129" spans="1:8" s="402" customFormat="1" ht="19.5" hidden="1" customHeight="1" x14ac:dyDescent="0.25">
      <c r="A1129" s="393">
        <v>1</v>
      </c>
      <c r="B1129" s="486" t="s">
        <v>170</v>
      </c>
      <c r="C1129" s="480"/>
      <c r="D1129" s="362"/>
      <c r="E1129" s="226"/>
      <c r="F1129" s="226"/>
      <c r="G1129" s="226"/>
      <c r="H1129" s="401"/>
    </row>
    <row r="1130" spans="1:8" s="402" customFormat="1" ht="15.75" hidden="1" thickBot="1" x14ac:dyDescent="0.3">
      <c r="A1130" s="393">
        <v>1</v>
      </c>
      <c r="B1130" s="429" t="s">
        <v>10</v>
      </c>
      <c r="C1130" s="487"/>
      <c r="D1130" s="487"/>
      <c r="E1130" s="487"/>
      <c r="F1130" s="487"/>
      <c r="G1130" s="487"/>
      <c r="H1130" s="401"/>
    </row>
    <row r="1131" spans="1:8" s="402" customFormat="1" ht="21" hidden="1" customHeight="1" x14ac:dyDescent="0.25">
      <c r="A1131" s="393">
        <v>1</v>
      </c>
      <c r="B1131" s="354" t="s">
        <v>312</v>
      </c>
      <c r="C1131" s="488"/>
      <c r="D1131" s="488"/>
      <c r="E1131" s="488"/>
      <c r="F1131" s="488"/>
      <c r="G1131" s="488"/>
      <c r="H1131" s="401"/>
    </row>
    <row r="1132" spans="1:8" s="325" customFormat="1" ht="18.75" hidden="1" customHeight="1" x14ac:dyDescent="0.25">
      <c r="A1132" s="393">
        <v>1</v>
      </c>
      <c r="B1132" s="323" t="s">
        <v>213</v>
      </c>
      <c r="C1132" s="323"/>
      <c r="D1132" s="419"/>
      <c r="E1132" s="324"/>
      <c r="F1132" s="324"/>
      <c r="G1132" s="324"/>
      <c r="H1132" s="420"/>
    </row>
    <row r="1133" spans="1:8" s="325" customFormat="1" hidden="1" x14ac:dyDescent="0.25">
      <c r="A1133" s="393">
        <v>1</v>
      </c>
      <c r="B1133" s="246" t="s">
        <v>115</v>
      </c>
      <c r="C1133" s="326"/>
      <c r="D1133" s="324">
        <f>SUM(D1134,D1135,D1136,D1137)</f>
        <v>2914</v>
      </c>
      <c r="E1133" s="324"/>
      <c r="F1133" s="324"/>
      <c r="G1133" s="324"/>
      <c r="H1133" s="420"/>
    </row>
    <row r="1134" spans="1:8" s="325" customFormat="1" hidden="1" x14ac:dyDescent="0.25">
      <c r="A1134" s="393">
        <v>1</v>
      </c>
      <c r="B1134" s="327" t="s">
        <v>214</v>
      </c>
      <c r="C1134" s="326"/>
      <c r="D1134" s="324"/>
      <c r="E1134" s="324"/>
      <c r="F1134" s="324"/>
      <c r="G1134" s="324"/>
      <c r="H1134" s="420"/>
    </row>
    <row r="1135" spans="1:8" s="325" customFormat="1" ht="17.25" hidden="1" customHeight="1" x14ac:dyDescent="0.25">
      <c r="A1135" s="393">
        <v>1</v>
      </c>
      <c r="B1135" s="327" t="s">
        <v>215</v>
      </c>
      <c r="C1135" s="326"/>
      <c r="D1135" s="226">
        <v>100</v>
      </c>
      <c r="E1135" s="324"/>
      <c r="F1135" s="324"/>
      <c r="G1135" s="324"/>
      <c r="H1135" s="420"/>
    </row>
    <row r="1136" spans="1:8" s="325" customFormat="1" ht="30" hidden="1" x14ac:dyDescent="0.25">
      <c r="A1136" s="393">
        <v>1</v>
      </c>
      <c r="B1136" s="327" t="s">
        <v>216</v>
      </c>
      <c r="C1136" s="326"/>
      <c r="D1136" s="226"/>
      <c r="E1136" s="324"/>
      <c r="F1136" s="324"/>
      <c r="G1136" s="324"/>
      <c r="H1136" s="420"/>
    </row>
    <row r="1137" spans="1:8" s="325" customFormat="1" hidden="1" x14ac:dyDescent="0.25">
      <c r="A1137" s="393">
        <v>1</v>
      </c>
      <c r="B1137" s="246" t="s">
        <v>217</v>
      </c>
      <c r="C1137" s="326"/>
      <c r="D1137" s="226">
        <v>2814</v>
      </c>
      <c r="E1137" s="324"/>
      <c r="F1137" s="324"/>
      <c r="G1137" s="324"/>
      <c r="H1137" s="420"/>
    </row>
    <row r="1138" spans="1:8" s="325" customFormat="1" ht="45" hidden="1" x14ac:dyDescent="0.25">
      <c r="A1138" s="393">
        <v>1</v>
      </c>
      <c r="B1138" s="246" t="s">
        <v>336</v>
      </c>
      <c r="C1138" s="326"/>
      <c r="D1138" s="238">
        <v>140</v>
      </c>
      <c r="E1138" s="324"/>
      <c r="F1138" s="324"/>
      <c r="G1138" s="324"/>
      <c r="H1138" s="420"/>
    </row>
    <row r="1139" spans="1:8" s="402" customFormat="1" hidden="1" x14ac:dyDescent="0.25">
      <c r="A1139" s="393">
        <v>1</v>
      </c>
      <c r="B1139" s="256" t="s">
        <v>113</v>
      </c>
      <c r="C1139" s="251"/>
      <c r="D1139" s="226">
        <v>3419</v>
      </c>
      <c r="E1139" s="226"/>
      <c r="F1139" s="226"/>
      <c r="G1139" s="226"/>
      <c r="H1139" s="401"/>
    </row>
    <row r="1140" spans="1:8" s="325" customFormat="1" hidden="1" x14ac:dyDescent="0.25">
      <c r="A1140" s="393">
        <v>1</v>
      </c>
      <c r="B1140" s="249" t="s">
        <v>147</v>
      </c>
      <c r="C1140" s="330"/>
      <c r="D1140" s="226"/>
      <c r="E1140" s="324"/>
      <c r="F1140" s="324"/>
      <c r="G1140" s="324"/>
      <c r="H1140" s="420"/>
    </row>
    <row r="1141" spans="1:8" s="325" customFormat="1" ht="15.75" hidden="1" customHeight="1" x14ac:dyDescent="0.25">
      <c r="A1141" s="393">
        <v>1</v>
      </c>
      <c r="B1141" s="331" t="s">
        <v>218</v>
      </c>
      <c r="C1141" s="332"/>
      <c r="D1141" s="326">
        <f>D1133+ROUND(D1139*3.2,0)</f>
        <v>13855</v>
      </c>
      <c r="E1141" s="334"/>
      <c r="F1141" s="334"/>
      <c r="G1141" s="352"/>
      <c r="H1141" s="420"/>
    </row>
    <row r="1142" spans="1:8" s="325" customFormat="1" ht="15.75" hidden="1" customHeight="1" x14ac:dyDescent="0.25">
      <c r="A1142" s="393">
        <v>1</v>
      </c>
      <c r="B1142" s="323" t="s">
        <v>150</v>
      </c>
      <c r="C1142" s="251"/>
      <c r="D1142" s="226"/>
      <c r="E1142" s="334"/>
      <c r="F1142" s="334"/>
      <c r="G1142" s="352"/>
      <c r="H1142" s="420"/>
    </row>
    <row r="1143" spans="1:8" s="325" customFormat="1" ht="15.75" hidden="1" customHeight="1" x14ac:dyDescent="0.25">
      <c r="A1143" s="393">
        <v>1</v>
      </c>
      <c r="B1143" s="246" t="s">
        <v>115</v>
      </c>
      <c r="C1143" s="251"/>
      <c r="D1143" s="226">
        <f>SUM(D1145,D1146,D1153,D1159,D1160,D1161,D1162)+D1144/2.7</f>
        <v>7478.7407407407409</v>
      </c>
      <c r="E1143" s="334"/>
      <c r="F1143" s="334"/>
      <c r="G1143" s="352"/>
      <c r="H1143" s="420"/>
    </row>
    <row r="1144" spans="1:8" s="325" customFormat="1" ht="15.75" hidden="1" customHeight="1" x14ac:dyDescent="0.25">
      <c r="A1144" s="393"/>
      <c r="B1144" s="349" t="s">
        <v>337</v>
      </c>
      <c r="C1144" s="251"/>
      <c r="D1144" s="226">
        <v>4700</v>
      </c>
      <c r="E1144" s="334"/>
      <c r="F1144" s="334"/>
      <c r="G1144" s="352"/>
      <c r="H1144" s="420"/>
    </row>
    <row r="1145" spans="1:8" s="325" customFormat="1" ht="15.75" hidden="1" customHeight="1" x14ac:dyDescent="0.25">
      <c r="A1145" s="393">
        <v>1</v>
      </c>
      <c r="B1145" s="246" t="s">
        <v>214</v>
      </c>
      <c r="C1145" s="251"/>
      <c r="D1145" s="226"/>
      <c r="E1145" s="334"/>
      <c r="F1145" s="334"/>
      <c r="G1145" s="352"/>
      <c r="H1145" s="420"/>
    </row>
    <row r="1146" spans="1:8" s="325" customFormat="1" ht="15.75" hidden="1" customHeight="1" x14ac:dyDescent="0.25">
      <c r="A1146" s="393">
        <v>1</v>
      </c>
      <c r="B1146" s="327" t="s">
        <v>219</v>
      </c>
      <c r="C1146" s="251"/>
      <c r="D1146" s="226">
        <f>D1147+D1148+D1149+D1151</f>
        <v>1338</v>
      </c>
      <c r="E1146" s="334"/>
      <c r="F1146" s="334"/>
      <c r="G1146" s="352"/>
      <c r="H1146" s="420"/>
    </row>
    <row r="1147" spans="1:8" s="325" customFormat="1" ht="19.5" hidden="1" customHeight="1" x14ac:dyDescent="0.25">
      <c r="A1147" s="393">
        <v>1</v>
      </c>
      <c r="B1147" s="335" t="s">
        <v>220</v>
      </c>
      <c r="C1147" s="251"/>
      <c r="D1147" s="324">
        <v>1029</v>
      </c>
      <c r="E1147" s="334"/>
      <c r="F1147" s="334"/>
      <c r="G1147" s="352"/>
      <c r="H1147" s="420"/>
    </row>
    <row r="1148" spans="1:8" s="325" customFormat="1" ht="15.75" hidden="1" customHeight="1" x14ac:dyDescent="0.25">
      <c r="A1148" s="393">
        <v>1</v>
      </c>
      <c r="B1148" s="335" t="s">
        <v>221</v>
      </c>
      <c r="C1148" s="251"/>
      <c r="D1148" s="324">
        <v>309</v>
      </c>
      <c r="E1148" s="334"/>
      <c r="F1148" s="334"/>
      <c r="G1148" s="352"/>
      <c r="H1148" s="420"/>
    </row>
    <row r="1149" spans="1:8" s="325" customFormat="1" ht="30.75" hidden="1" customHeight="1" x14ac:dyDescent="0.25">
      <c r="A1149" s="393">
        <v>1</v>
      </c>
      <c r="B1149" s="335" t="s">
        <v>222</v>
      </c>
      <c r="C1149" s="251"/>
      <c r="D1149" s="324"/>
      <c r="E1149" s="334"/>
      <c r="F1149" s="334"/>
      <c r="G1149" s="352"/>
      <c r="H1149" s="420"/>
    </row>
    <row r="1150" spans="1:8" s="325" customFormat="1" hidden="1" x14ac:dyDescent="0.25">
      <c r="A1150" s="393">
        <v>1</v>
      </c>
      <c r="B1150" s="335" t="s">
        <v>223</v>
      </c>
      <c r="C1150" s="251"/>
      <c r="D1150" s="324"/>
      <c r="E1150" s="334"/>
      <c r="F1150" s="334"/>
      <c r="G1150" s="352"/>
      <c r="H1150" s="420"/>
    </row>
    <row r="1151" spans="1:8" s="325" customFormat="1" ht="30" hidden="1" x14ac:dyDescent="0.25">
      <c r="A1151" s="393">
        <v>1</v>
      </c>
      <c r="B1151" s="335" t="s">
        <v>224</v>
      </c>
      <c r="C1151" s="251"/>
      <c r="D1151" s="324"/>
      <c r="E1151" s="334"/>
      <c r="F1151" s="334"/>
      <c r="G1151" s="352"/>
      <c r="H1151" s="420"/>
    </row>
    <row r="1152" spans="1:8" s="325" customFormat="1" hidden="1" x14ac:dyDescent="0.25">
      <c r="A1152" s="393">
        <v>1</v>
      </c>
      <c r="B1152" s="335" t="s">
        <v>223</v>
      </c>
      <c r="C1152" s="251"/>
      <c r="D1152" s="421"/>
      <c r="E1152" s="334"/>
      <c r="F1152" s="334"/>
      <c r="G1152" s="352"/>
      <c r="H1152" s="420"/>
    </row>
    <row r="1153" spans="1:8" s="325" customFormat="1" ht="30" hidden="1" customHeight="1" x14ac:dyDescent="0.25">
      <c r="A1153" s="393">
        <v>1</v>
      </c>
      <c r="B1153" s="327" t="s">
        <v>225</v>
      </c>
      <c r="C1153" s="251"/>
      <c r="D1153" s="226">
        <f>SUM(D1154,D1155,D1157)</f>
        <v>400</v>
      </c>
      <c r="E1153" s="334"/>
      <c r="F1153" s="334"/>
      <c r="G1153" s="352"/>
      <c r="H1153" s="420"/>
    </row>
    <row r="1154" spans="1:8" s="325" customFormat="1" ht="30" hidden="1" x14ac:dyDescent="0.25">
      <c r="A1154" s="393">
        <v>1</v>
      </c>
      <c r="B1154" s="335" t="s">
        <v>226</v>
      </c>
      <c r="C1154" s="251"/>
      <c r="D1154" s="226">
        <v>400</v>
      </c>
      <c r="E1154" s="334"/>
      <c r="F1154" s="334"/>
      <c r="G1154" s="352"/>
      <c r="H1154" s="420"/>
    </row>
    <row r="1155" spans="1:8" s="325" customFormat="1" ht="45" hidden="1" x14ac:dyDescent="0.25">
      <c r="A1155" s="393">
        <v>1</v>
      </c>
      <c r="B1155" s="335" t="s">
        <v>227</v>
      </c>
      <c r="C1155" s="251"/>
      <c r="D1155" s="296"/>
      <c r="E1155" s="334"/>
      <c r="F1155" s="334"/>
      <c r="G1155" s="352"/>
      <c r="H1155" s="420"/>
    </row>
    <row r="1156" spans="1:8" s="325" customFormat="1" hidden="1" x14ac:dyDescent="0.25">
      <c r="A1156" s="393">
        <v>1</v>
      </c>
      <c r="B1156" s="335" t="s">
        <v>223</v>
      </c>
      <c r="C1156" s="251"/>
      <c r="D1156" s="296"/>
      <c r="E1156" s="334"/>
      <c r="F1156" s="334"/>
      <c r="G1156" s="352"/>
      <c r="H1156" s="420"/>
    </row>
    <row r="1157" spans="1:8" s="325" customFormat="1" ht="45" hidden="1" x14ac:dyDescent="0.25">
      <c r="A1157" s="393">
        <v>1</v>
      </c>
      <c r="B1157" s="335" t="s">
        <v>228</v>
      </c>
      <c r="C1157" s="251"/>
      <c r="D1157" s="296"/>
      <c r="E1157" s="334"/>
      <c r="F1157" s="334"/>
      <c r="G1157" s="352"/>
      <c r="H1157" s="420"/>
    </row>
    <row r="1158" spans="1:8" s="325" customFormat="1" hidden="1" x14ac:dyDescent="0.25">
      <c r="A1158" s="393">
        <v>1</v>
      </c>
      <c r="B1158" s="335" t="s">
        <v>223</v>
      </c>
      <c r="C1158" s="251"/>
      <c r="D1158" s="296"/>
      <c r="E1158" s="334"/>
      <c r="F1158" s="334"/>
      <c r="G1158" s="352"/>
      <c r="H1158" s="420"/>
    </row>
    <row r="1159" spans="1:8" s="325" customFormat="1" ht="31.5" hidden="1" customHeight="1" x14ac:dyDescent="0.25">
      <c r="A1159" s="393">
        <v>1</v>
      </c>
      <c r="B1159" s="327" t="s">
        <v>229</v>
      </c>
      <c r="C1159" s="251"/>
      <c r="D1159" s="226"/>
      <c r="E1159" s="334"/>
      <c r="F1159" s="334"/>
      <c r="G1159" s="352"/>
      <c r="H1159" s="420"/>
    </row>
    <row r="1160" spans="1:8" s="325" customFormat="1" ht="30" hidden="1" x14ac:dyDescent="0.25">
      <c r="A1160" s="393">
        <v>1</v>
      </c>
      <c r="B1160" s="246" t="s">
        <v>230</v>
      </c>
      <c r="C1160" s="251"/>
      <c r="D1160" s="226"/>
      <c r="E1160" s="334"/>
      <c r="F1160" s="334"/>
      <c r="G1160" s="352"/>
      <c r="H1160" s="420"/>
    </row>
    <row r="1161" spans="1:8" s="325" customFormat="1" ht="15.75" hidden="1" customHeight="1" x14ac:dyDescent="0.25">
      <c r="A1161" s="393">
        <v>1</v>
      </c>
      <c r="B1161" s="327" t="s">
        <v>231</v>
      </c>
      <c r="C1161" s="251"/>
      <c r="D1161" s="226"/>
      <c r="E1161" s="334"/>
      <c r="F1161" s="334"/>
      <c r="G1161" s="352"/>
      <c r="H1161" s="420"/>
    </row>
    <row r="1162" spans="1:8" s="325" customFormat="1" ht="15.75" hidden="1" customHeight="1" x14ac:dyDescent="0.25">
      <c r="A1162" s="393">
        <v>1</v>
      </c>
      <c r="B1162" s="246" t="s">
        <v>232</v>
      </c>
      <c r="C1162" s="251"/>
      <c r="D1162" s="226">
        <v>4000</v>
      </c>
      <c r="E1162" s="334"/>
      <c r="F1162" s="334"/>
      <c r="G1162" s="352"/>
      <c r="H1162" s="420"/>
    </row>
    <row r="1163" spans="1:8" s="325" customFormat="1" hidden="1" x14ac:dyDescent="0.25">
      <c r="A1163" s="393">
        <v>1</v>
      </c>
      <c r="B1163" s="256" t="s">
        <v>113</v>
      </c>
      <c r="C1163" s="326"/>
      <c r="D1163" s="324">
        <f>D1164/8.5</f>
        <v>9447.0588235294126</v>
      </c>
      <c r="E1163" s="334"/>
      <c r="F1163" s="334"/>
      <c r="G1163" s="352"/>
      <c r="H1163" s="420"/>
    </row>
    <row r="1164" spans="1:8" s="325" customFormat="1" hidden="1" x14ac:dyDescent="0.25">
      <c r="A1164" s="393">
        <v>1</v>
      </c>
      <c r="B1164" s="249" t="s">
        <v>147</v>
      </c>
      <c r="C1164" s="326"/>
      <c r="D1164" s="421">
        <v>80300</v>
      </c>
      <c r="E1164" s="334"/>
      <c r="F1164" s="334"/>
      <c r="G1164" s="352"/>
      <c r="H1164" s="420"/>
    </row>
    <row r="1165" spans="1:8" s="402" customFormat="1" ht="30" hidden="1" x14ac:dyDescent="0.25">
      <c r="A1165" s="393">
        <v>1</v>
      </c>
      <c r="B1165" s="256" t="s">
        <v>114</v>
      </c>
      <c r="C1165" s="251"/>
      <c r="D1165" s="226">
        <v>370</v>
      </c>
      <c r="E1165" s="226"/>
      <c r="F1165" s="226"/>
      <c r="G1165" s="226"/>
      <c r="H1165" s="401"/>
    </row>
    <row r="1166" spans="1:8" s="325" customFormat="1" ht="15.75" hidden="1" customHeight="1" x14ac:dyDescent="0.25">
      <c r="A1166" s="393">
        <v>1</v>
      </c>
      <c r="B1166" s="256" t="s">
        <v>233</v>
      </c>
      <c r="C1166" s="251"/>
      <c r="D1166" s="226"/>
      <c r="E1166" s="334"/>
      <c r="F1166" s="334"/>
      <c r="G1166" s="352"/>
      <c r="H1166" s="420"/>
    </row>
    <row r="1167" spans="1:8" s="325" customFormat="1" hidden="1" x14ac:dyDescent="0.25">
      <c r="A1167" s="393">
        <v>1</v>
      </c>
      <c r="B1167" s="337" t="s">
        <v>234</v>
      </c>
      <c r="C1167" s="251"/>
      <c r="D1167" s="226"/>
      <c r="E1167" s="334"/>
      <c r="F1167" s="334"/>
      <c r="G1167" s="352"/>
      <c r="H1167" s="420"/>
    </row>
    <row r="1168" spans="1:8" s="325" customFormat="1" hidden="1" x14ac:dyDescent="0.25">
      <c r="A1168" s="393">
        <v>1</v>
      </c>
      <c r="B1168" s="338" t="s">
        <v>149</v>
      </c>
      <c r="C1168" s="251"/>
      <c r="D1168" s="234">
        <f>D1143+ROUND(D1164/3.9,0)+D1165</f>
        <v>28438.740740740741</v>
      </c>
      <c r="E1168" s="334"/>
      <c r="F1168" s="334"/>
      <c r="G1168" s="352"/>
      <c r="H1168" s="420"/>
    </row>
    <row r="1169" spans="1:8" s="325" customFormat="1" hidden="1" x14ac:dyDescent="0.25">
      <c r="A1169" s="393">
        <v>1</v>
      </c>
      <c r="B1169" s="339" t="s">
        <v>148</v>
      </c>
      <c r="C1169" s="251"/>
      <c r="D1169" s="234">
        <f>SUM(D1141,D1168)</f>
        <v>42293.740740740745</v>
      </c>
      <c r="E1169" s="334"/>
      <c r="F1169" s="334"/>
      <c r="G1169" s="352"/>
      <c r="H1169" s="420"/>
    </row>
    <row r="1170" spans="1:8" s="402" customFormat="1" ht="15.75" hidden="1" customHeight="1" x14ac:dyDescent="0.25">
      <c r="A1170" s="393">
        <v>1</v>
      </c>
      <c r="B1170" s="268" t="s">
        <v>7</v>
      </c>
      <c r="C1170" s="461"/>
      <c r="D1170" s="226"/>
      <c r="E1170" s="226"/>
      <c r="F1170" s="226"/>
      <c r="G1170" s="226"/>
      <c r="H1170" s="401"/>
    </row>
    <row r="1171" spans="1:8" s="402" customFormat="1" ht="15.75" hidden="1" customHeight="1" x14ac:dyDescent="0.25">
      <c r="A1171" s="393">
        <v>1</v>
      </c>
      <c r="B1171" s="270" t="s">
        <v>74</v>
      </c>
      <c r="C1171" s="461"/>
      <c r="D1171" s="226"/>
      <c r="E1171" s="226"/>
      <c r="F1171" s="226"/>
      <c r="G1171" s="226"/>
      <c r="H1171" s="401"/>
    </row>
    <row r="1172" spans="1:8" s="402" customFormat="1" ht="15.75" hidden="1" customHeight="1" x14ac:dyDescent="0.25">
      <c r="A1172" s="393">
        <v>1</v>
      </c>
      <c r="B1172" s="271" t="s">
        <v>21</v>
      </c>
      <c r="C1172" s="225">
        <v>240</v>
      </c>
      <c r="D1172" s="226">
        <v>210</v>
      </c>
      <c r="E1172" s="382">
        <v>8</v>
      </c>
      <c r="F1172" s="226">
        <f>ROUND(G1172/C1172,0)</f>
        <v>7</v>
      </c>
      <c r="G1172" s="226">
        <f>ROUND(D1172*E1172,0)</f>
        <v>1680</v>
      </c>
      <c r="H1172" s="401"/>
    </row>
    <row r="1173" spans="1:8" s="402" customFormat="1" ht="15.75" hidden="1" customHeight="1" x14ac:dyDescent="0.25">
      <c r="A1173" s="393">
        <v>1</v>
      </c>
      <c r="B1173" s="239" t="s">
        <v>138</v>
      </c>
      <c r="C1173" s="225"/>
      <c r="D1173" s="373">
        <f t="shared" ref="D1173" si="81">D1172</f>
        <v>210</v>
      </c>
      <c r="E1173" s="233">
        <f t="shared" ref="E1173" si="82">G1173/D1173</f>
        <v>8</v>
      </c>
      <c r="F1173" s="373">
        <f t="shared" ref="F1173:G1174" si="83">F1172</f>
        <v>7</v>
      </c>
      <c r="G1173" s="373">
        <f t="shared" si="83"/>
        <v>1680</v>
      </c>
      <c r="H1173" s="401"/>
    </row>
    <row r="1174" spans="1:8" s="402" customFormat="1" ht="15.75" hidden="1" customHeight="1" x14ac:dyDescent="0.25">
      <c r="A1174" s="393">
        <v>1</v>
      </c>
      <c r="B1174" s="448" t="s">
        <v>110</v>
      </c>
      <c r="C1174" s="225"/>
      <c r="D1174" s="434">
        <f t="shared" ref="D1174" si="84">D1173</f>
        <v>210</v>
      </c>
      <c r="E1174" s="455">
        <f>E1173</f>
        <v>8</v>
      </c>
      <c r="F1174" s="434">
        <f t="shared" si="83"/>
        <v>7</v>
      </c>
      <c r="G1174" s="434">
        <f t="shared" si="83"/>
        <v>1680</v>
      </c>
      <c r="H1174" s="401"/>
    </row>
    <row r="1175" spans="1:8" s="402" customFormat="1" ht="18.75" hidden="1" customHeight="1" thickBot="1" x14ac:dyDescent="0.3">
      <c r="A1175" s="393">
        <v>1</v>
      </c>
      <c r="B1175" s="429" t="s">
        <v>10</v>
      </c>
      <c r="C1175" s="429"/>
      <c r="D1175" s="435"/>
      <c r="E1175" s="435"/>
      <c r="F1175" s="435"/>
      <c r="G1175" s="435"/>
      <c r="H1175" s="401"/>
    </row>
    <row r="1176" spans="1:8" s="402" customFormat="1" ht="43.5" hidden="1" x14ac:dyDescent="0.25">
      <c r="A1176" s="393">
        <v>1</v>
      </c>
      <c r="B1176" s="489" t="s">
        <v>313</v>
      </c>
      <c r="C1176" s="490"/>
      <c r="D1176" s="490"/>
      <c r="E1176" s="490"/>
      <c r="F1176" s="490"/>
      <c r="G1176" s="490"/>
      <c r="H1176" s="401"/>
    </row>
    <row r="1177" spans="1:8" s="402" customFormat="1" ht="14.25" hidden="1" customHeight="1" x14ac:dyDescent="0.25">
      <c r="A1177" s="393">
        <v>1</v>
      </c>
      <c r="B1177" s="398" t="s">
        <v>4</v>
      </c>
      <c r="C1177" s="399"/>
      <c r="D1177" s="399"/>
      <c r="E1177" s="399"/>
      <c r="F1177" s="399"/>
      <c r="G1177" s="399"/>
      <c r="H1177" s="401"/>
    </row>
    <row r="1178" spans="1:8" s="402" customFormat="1" hidden="1" x14ac:dyDescent="0.25">
      <c r="A1178" s="393">
        <v>1</v>
      </c>
      <c r="B1178" s="227" t="s">
        <v>134</v>
      </c>
      <c r="C1178" s="477">
        <v>320</v>
      </c>
      <c r="D1178" s="225">
        <v>2600</v>
      </c>
      <c r="E1178" s="371">
        <v>13</v>
      </c>
      <c r="F1178" s="228">
        <f>ROUND(G1178/C1178,0)</f>
        <v>106</v>
      </c>
      <c r="G1178" s="226">
        <f>ROUND(D1178*E1178,0)</f>
        <v>33800</v>
      </c>
      <c r="H1178" s="401"/>
    </row>
    <row r="1179" spans="1:8" s="402" customFormat="1" hidden="1" x14ac:dyDescent="0.25">
      <c r="A1179" s="393">
        <v>1</v>
      </c>
      <c r="B1179" s="491" t="s">
        <v>5</v>
      </c>
      <c r="C1179" s="492">
        <v>320</v>
      </c>
      <c r="D1179" s="395">
        <f t="shared" ref="D1179" si="85">D1178</f>
        <v>2600</v>
      </c>
      <c r="E1179" s="376">
        <f t="shared" ref="E1179:G1179" si="86">E1178</f>
        <v>13</v>
      </c>
      <c r="F1179" s="395">
        <f t="shared" si="86"/>
        <v>106</v>
      </c>
      <c r="G1179" s="395">
        <f t="shared" si="86"/>
        <v>33800</v>
      </c>
      <c r="H1179" s="401"/>
    </row>
    <row r="1180" spans="1:8" s="402" customFormat="1" ht="15.75" hidden="1" x14ac:dyDescent="0.25">
      <c r="A1180" s="393">
        <v>1</v>
      </c>
      <c r="B1180" s="367" t="s">
        <v>7</v>
      </c>
      <c r="C1180" s="327"/>
      <c r="D1180" s="327"/>
      <c r="E1180" s="327"/>
      <c r="F1180" s="327"/>
      <c r="G1180" s="234"/>
      <c r="H1180" s="401"/>
    </row>
    <row r="1181" spans="1:8" s="402" customFormat="1" hidden="1" x14ac:dyDescent="0.25">
      <c r="A1181" s="393">
        <v>1</v>
      </c>
      <c r="B1181" s="268" t="s">
        <v>136</v>
      </c>
      <c r="C1181" s="327"/>
      <c r="D1181" s="370"/>
      <c r="E1181" s="327"/>
      <c r="F1181" s="370"/>
      <c r="G1181" s="234"/>
      <c r="H1181" s="401"/>
    </row>
    <row r="1182" spans="1:8" s="402" customFormat="1" hidden="1" x14ac:dyDescent="0.25">
      <c r="A1182" s="393">
        <v>1</v>
      </c>
      <c r="B1182" s="271" t="s">
        <v>134</v>
      </c>
      <c r="C1182" s="327">
        <v>300</v>
      </c>
      <c r="D1182" s="226">
        <v>360</v>
      </c>
      <c r="E1182" s="371">
        <v>10</v>
      </c>
      <c r="F1182" s="226">
        <f>ROUND(G1182/C1182,0)</f>
        <v>12</v>
      </c>
      <c r="G1182" s="226">
        <f>ROUND(D1182*E1182,0)</f>
        <v>3600</v>
      </c>
      <c r="H1182" s="401"/>
    </row>
    <row r="1183" spans="1:8" s="402" customFormat="1" hidden="1" x14ac:dyDescent="0.25">
      <c r="A1183" s="393">
        <v>1</v>
      </c>
      <c r="B1183" s="493" t="s">
        <v>9</v>
      </c>
      <c r="C1183" s="327">
        <v>300</v>
      </c>
      <c r="D1183" s="226">
        <f t="shared" ref="D1183" si="87">D1182</f>
        <v>360</v>
      </c>
      <c r="E1183" s="371">
        <v>10</v>
      </c>
      <c r="F1183" s="226">
        <f t="shared" ref="F1183:G1184" si="88">F1182</f>
        <v>12</v>
      </c>
      <c r="G1183" s="226">
        <f t="shared" si="88"/>
        <v>3600</v>
      </c>
      <c r="H1183" s="401"/>
    </row>
    <row r="1184" spans="1:8" s="402" customFormat="1" ht="18.75" hidden="1" customHeight="1" x14ac:dyDescent="0.25">
      <c r="A1184" s="393">
        <v>1</v>
      </c>
      <c r="B1184" s="448" t="s">
        <v>110</v>
      </c>
      <c r="C1184" s="327"/>
      <c r="D1184" s="234">
        <f t="shared" ref="D1184" si="89">D1183</f>
        <v>360</v>
      </c>
      <c r="E1184" s="233">
        <f t="shared" ref="E1184" si="90">G1184/D1184</f>
        <v>10</v>
      </c>
      <c r="F1184" s="234">
        <f t="shared" si="88"/>
        <v>12</v>
      </c>
      <c r="G1184" s="234">
        <f t="shared" si="88"/>
        <v>3600</v>
      </c>
      <c r="H1184" s="401"/>
    </row>
    <row r="1185" spans="1:8" s="402" customFormat="1" ht="15.75" hidden="1" thickBot="1" x14ac:dyDescent="0.3">
      <c r="A1185" s="393">
        <v>1</v>
      </c>
      <c r="B1185" s="429" t="s">
        <v>10</v>
      </c>
      <c r="C1185" s="429"/>
      <c r="D1185" s="429"/>
      <c r="E1185" s="429"/>
      <c r="F1185" s="429"/>
      <c r="G1185" s="429"/>
      <c r="H1185" s="401"/>
    </row>
    <row r="1186" spans="1:8" s="402" customFormat="1" ht="39" hidden="1" customHeight="1" x14ac:dyDescent="0.25">
      <c r="B1186" s="489" t="s">
        <v>208</v>
      </c>
      <c r="C1186" s="490"/>
      <c r="D1186" s="490"/>
      <c r="E1186" s="490"/>
      <c r="F1186" s="490"/>
      <c r="G1186" s="490"/>
      <c r="H1186" s="401"/>
    </row>
    <row r="1187" spans="1:8" s="402" customFormat="1" ht="14.25" hidden="1" customHeight="1" x14ac:dyDescent="0.25">
      <c r="B1187" s="398" t="s">
        <v>4</v>
      </c>
      <c r="C1187" s="399"/>
      <c r="D1187" s="399"/>
      <c r="E1187" s="399"/>
      <c r="F1187" s="399"/>
      <c r="G1187" s="399"/>
      <c r="H1187" s="401"/>
    </row>
    <row r="1188" spans="1:8" s="402" customFormat="1" ht="30" hidden="1" x14ac:dyDescent="0.25">
      <c r="B1188" s="236" t="s">
        <v>209</v>
      </c>
      <c r="C1188" s="477">
        <v>320</v>
      </c>
      <c r="D1188" s="494" t="e">
        <f>#REF!+#REF!</f>
        <v>#REF!</v>
      </c>
      <c r="E1188" s="371"/>
      <c r="F1188" s="228" t="e">
        <f>ROUND(G1188/C1188,0)</f>
        <v>#REF!</v>
      </c>
      <c r="G1188" s="226" t="e">
        <f>ROUND(D1188*E1188,0)</f>
        <v>#REF!</v>
      </c>
      <c r="H1188" s="401"/>
    </row>
    <row r="1189" spans="1:8" s="402" customFormat="1" hidden="1" x14ac:dyDescent="0.25">
      <c r="B1189" s="491" t="s">
        <v>5</v>
      </c>
      <c r="C1189" s="492">
        <v>320</v>
      </c>
      <c r="D1189" s="395" t="e">
        <f>D1188</f>
        <v>#REF!</v>
      </c>
      <c r="E1189" s="376">
        <f t="shared" ref="E1189:G1189" si="91">E1188</f>
        <v>0</v>
      </c>
      <c r="F1189" s="395" t="e">
        <f t="shared" si="91"/>
        <v>#REF!</v>
      </c>
      <c r="G1189" s="395" t="e">
        <f t="shared" si="91"/>
        <v>#REF!</v>
      </c>
      <c r="H1189" s="401"/>
    </row>
    <row r="1190" spans="1:8" s="402" customFormat="1" ht="15.75" hidden="1" thickBot="1" x14ac:dyDescent="0.3">
      <c r="B1190" s="429" t="s">
        <v>10</v>
      </c>
      <c r="C1190" s="429"/>
      <c r="D1190" s="429"/>
      <c r="E1190" s="429"/>
      <c r="F1190" s="429"/>
      <c r="G1190" s="429"/>
      <c r="H1190" s="401"/>
    </row>
    <row r="1191" spans="1:8" s="402" customFormat="1" hidden="1" x14ac:dyDescent="0.25">
      <c r="B1191" s="495"/>
      <c r="C1191" s="495"/>
      <c r="D1191" s="495"/>
      <c r="H1191" s="401"/>
    </row>
    <row r="1192" spans="1:8" s="402" customFormat="1" hidden="1" x14ac:dyDescent="0.25">
      <c r="B1192" s="495"/>
      <c r="C1192" s="495"/>
      <c r="D1192" s="495"/>
      <c r="H1192" s="401"/>
    </row>
  </sheetData>
  <autoFilter ref="A7:H1190"/>
  <mergeCells count="6">
    <mergeCell ref="B2:G3"/>
    <mergeCell ref="C4:C6"/>
    <mergeCell ref="E4:E6"/>
    <mergeCell ref="F4:F6"/>
    <mergeCell ref="D4:D6"/>
    <mergeCell ref="G4:G6"/>
  </mergeCells>
  <pageMargins left="0.39370078740157483" right="0" top="0.19685039370078741" bottom="0.19685039370078741" header="0" footer="0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689"/>
  <sheetViews>
    <sheetView zoomScale="80" zoomScaleNormal="80" workbookViewId="0">
      <pane ySplit="7" topLeftCell="A337" activePane="bottomLeft" state="frozen"/>
      <selection activeCell="D21" sqref="D21"/>
      <selection pane="bottomLeft" activeCell="B369" sqref="B369"/>
    </sheetView>
  </sheetViews>
  <sheetFormatPr defaultColWidth="15.7109375" defaultRowHeight="15" x14ac:dyDescent="0.25"/>
  <cols>
    <col min="1" max="1" width="3.85546875" style="1" customWidth="1"/>
    <col min="2" max="2" width="47.140625" style="1" customWidth="1"/>
    <col min="3" max="3" width="9.5703125" style="1" customWidth="1"/>
    <col min="4" max="4" width="12.85546875" style="1" customWidth="1"/>
    <col min="5" max="5" width="12.28515625" style="1" customWidth="1"/>
    <col min="6" max="6" width="10.140625" style="1" customWidth="1"/>
    <col min="7" max="7" width="11.5703125" style="1" customWidth="1"/>
    <col min="8" max="9" width="15.7109375" style="1"/>
    <col min="10" max="10" width="16.28515625" style="1" bestFit="1" customWidth="1"/>
    <col min="11" max="16384" width="15.7109375" style="1"/>
  </cols>
  <sheetData>
    <row r="1" spans="1:7" ht="9.75" customHeight="1" x14ac:dyDescent="0.25">
      <c r="F1" s="216" t="s">
        <v>335</v>
      </c>
    </row>
    <row r="2" spans="1:7" s="3" customFormat="1" ht="15" customHeight="1" x14ac:dyDescent="0.25">
      <c r="B2" s="736" t="s">
        <v>301</v>
      </c>
      <c r="C2" s="736"/>
      <c r="D2" s="736"/>
      <c r="E2" s="736"/>
      <c r="F2" s="736"/>
      <c r="G2" s="736"/>
    </row>
    <row r="3" spans="1:7" ht="15.75" thickBot="1" x14ac:dyDescent="0.3">
      <c r="B3" s="751"/>
      <c r="C3" s="751"/>
      <c r="D3" s="751"/>
      <c r="E3" s="751"/>
      <c r="F3" s="751"/>
      <c r="G3" s="751"/>
    </row>
    <row r="4" spans="1:7" ht="33.75" customHeight="1" x14ac:dyDescent="0.3">
      <c r="B4" s="4" t="s">
        <v>174</v>
      </c>
      <c r="C4" s="739" t="s">
        <v>1</v>
      </c>
      <c r="D4" s="745" t="s">
        <v>300</v>
      </c>
      <c r="E4" s="742" t="s">
        <v>0</v>
      </c>
      <c r="F4" s="739" t="s">
        <v>2</v>
      </c>
      <c r="G4" s="748" t="s">
        <v>212</v>
      </c>
    </row>
    <row r="5" spans="1:7" ht="19.5" customHeight="1" x14ac:dyDescent="0.3">
      <c r="B5" s="5"/>
      <c r="C5" s="740"/>
      <c r="D5" s="746"/>
      <c r="E5" s="743"/>
      <c r="F5" s="740"/>
      <c r="G5" s="749"/>
    </row>
    <row r="6" spans="1:7" ht="21" customHeight="1" thickBot="1" x14ac:dyDescent="0.3">
      <c r="B6" s="6" t="s">
        <v>3</v>
      </c>
      <c r="C6" s="741"/>
      <c r="D6" s="747"/>
      <c r="E6" s="744"/>
      <c r="F6" s="741"/>
      <c r="G6" s="750"/>
    </row>
    <row r="7" spans="1:7" ht="15.75" thickBot="1" x14ac:dyDescent="0.3">
      <c r="B7" s="7">
        <v>1</v>
      </c>
      <c r="C7" s="8">
        <v>2</v>
      </c>
      <c r="D7" s="8">
        <v>3</v>
      </c>
      <c r="E7" s="9">
        <v>4</v>
      </c>
      <c r="F7" s="9">
        <v>5</v>
      </c>
      <c r="G7" s="9">
        <v>6</v>
      </c>
    </row>
    <row r="8" spans="1:7" s="245" customFormat="1" ht="23.25" hidden="1" customHeight="1" x14ac:dyDescent="0.25">
      <c r="A8" s="245">
        <v>1</v>
      </c>
      <c r="B8" s="354" t="s">
        <v>85</v>
      </c>
      <c r="C8" s="309"/>
      <c r="D8" s="309"/>
      <c r="E8" s="496"/>
      <c r="F8" s="496"/>
      <c r="G8" s="496"/>
    </row>
    <row r="9" spans="1:7" s="245" customFormat="1" ht="20.25" hidden="1" customHeight="1" x14ac:dyDescent="0.25">
      <c r="A9" s="245">
        <v>1</v>
      </c>
      <c r="B9" s="300" t="s">
        <v>4</v>
      </c>
      <c r="C9" s="308"/>
      <c r="D9" s="309"/>
      <c r="E9" s="226"/>
      <c r="F9" s="226"/>
      <c r="G9" s="226"/>
    </row>
    <row r="10" spans="1:7" s="245" customFormat="1" hidden="1" x14ac:dyDescent="0.25">
      <c r="A10" s="245">
        <v>1</v>
      </c>
      <c r="B10" s="227" t="s">
        <v>36</v>
      </c>
      <c r="C10" s="497">
        <v>340</v>
      </c>
      <c r="D10" s="226">
        <v>1260</v>
      </c>
      <c r="E10" s="498">
        <v>11</v>
      </c>
      <c r="F10" s="226">
        <f t="shared" ref="F10:F22" si="0">ROUND(G10/C10,0)</f>
        <v>41</v>
      </c>
      <c r="G10" s="226">
        <f t="shared" ref="G10:G22" si="1">ROUND(D10*E10,0)</f>
        <v>13860</v>
      </c>
    </row>
    <row r="11" spans="1:7" s="245" customFormat="1" hidden="1" x14ac:dyDescent="0.25">
      <c r="A11" s="245">
        <v>1</v>
      </c>
      <c r="B11" s="227" t="s">
        <v>37</v>
      </c>
      <c r="C11" s="497">
        <v>340</v>
      </c>
      <c r="D11" s="226">
        <v>260</v>
      </c>
      <c r="E11" s="498">
        <v>11</v>
      </c>
      <c r="F11" s="226">
        <f t="shared" si="0"/>
        <v>8</v>
      </c>
      <c r="G11" s="226">
        <f t="shared" si="1"/>
        <v>2860</v>
      </c>
    </row>
    <row r="12" spans="1:7" s="245" customFormat="1" hidden="1" x14ac:dyDescent="0.25">
      <c r="A12" s="245">
        <v>1</v>
      </c>
      <c r="B12" s="227" t="s">
        <v>38</v>
      </c>
      <c r="C12" s="497">
        <v>340</v>
      </c>
      <c r="D12" s="226">
        <v>480</v>
      </c>
      <c r="E12" s="498">
        <v>13</v>
      </c>
      <c r="F12" s="226">
        <f t="shared" si="0"/>
        <v>18</v>
      </c>
      <c r="G12" s="226">
        <f t="shared" si="1"/>
        <v>6240</v>
      </c>
    </row>
    <row r="13" spans="1:7" s="245" customFormat="1" hidden="1" x14ac:dyDescent="0.25">
      <c r="A13" s="245">
        <v>1</v>
      </c>
      <c r="B13" s="227" t="s">
        <v>34</v>
      </c>
      <c r="C13" s="497">
        <v>340</v>
      </c>
      <c r="D13" s="226">
        <v>300</v>
      </c>
      <c r="E13" s="498">
        <v>11.8</v>
      </c>
      <c r="F13" s="226">
        <f t="shared" si="0"/>
        <v>10</v>
      </c>
      <c r="G13" s="226">
        <f t="shared" si="1"/>
        <v>3540</v>
      </c>
    </row>
    <row r="14" spans="1:7" s="245" customFormat="1" hidden="1" x14ac:dyDescent="0.25">
      <c r="A14" s="245">
        <v>1</v>
      </c>
      <c r="B14" s="227" t="s">
        <v>39</v>
      </c>
      <c r="C14" s="497">
        <v>340</v>
      </c>
      <c r="D14" s="226">
        <v>1000</v>
      </c>
      <c r="E14" s="498">
        <v>10</v>
      </c>
      <c r="F14" s="226">
        <f t="shared" si="0"/>
        <v>29</v>
      </c>
      <c r="G14" s="226">
        <f t="shared" si="1"/>
        <v>10000</v>
      </c>
    </row>
    <row r="15" spans="1:7" s="245" customFormat="1" hidden="1" x14ac:dyDescent="0.25">
      <c r="A15" s="245">
        <v>1</v>
      </c>
      <c r="B15" s="227" t="s">
        <v>72</v>
      </c>
      <c r="C15" s="497">
        <v>340</v>
      </c>
      <c r="D15" s="226">
        <v>1150</v>
      </c>
      <c r="E15" s="498">
        <v>8.9</v>
      </c>
      <c r="F15" s="226">
        <f t="shared" si="0"/>
        <v>30</v>
      </c>
      <c r="G15" s="226">
        <f t="shared" si="1"/>
        <v>10235</v>
      </c>
    </row>
    <row r="16" spans="1:7" s="245" customFormat="1" hidden="1" x14ac:dyDescent="0.25">
      <c r="A16" s="245">
        <v>1</v>
      </c>
      <c r="B16" s="227" t="s">
        <v>58</v>
      </c>
      <c r="C16" s="497">
        <v>340</v>
      </c>
      <c r="D16" s="226">
        <v>390</v>
      </c>
      <c r="E16" s="498">
        <v>12.4</v>
      </c>
      <c r="F16" s="226">
        <f t="shared" si="0"/>
        <v>14</v>
      </c>
      <c r="G16" s="226">
        <f t="shared" si="1"/>
        <v>4836</v>
      </c>
    </row>
    <row r="17" spans="1:8" s="245" customFormat="1" hidden="1" x14ac:dyDescent="0.25">
      <c r="A17" s="245">
        <v>1</v>
      </c>
      <c r="B17" s="227" t="s">
        <v>66</v>
      </c>
      <c r="C17" s="497">
        <v>340</v>
      </c>
      <c r="D17" s="226">
        <v>100</v>
      </c>
      <c r="E17" s="498">
        <v>17.399999999999999</v>
      </c>
      <c r="F17" s="226">
        <f t="shared" si="0"/>
        <v>5</v>
      </c>
      <c r="G17" s="226">
        <f t="shared" si="1"/>
        <v>1740</v>
      </c>
    </row>
    <row r="18" spans="1:8" s="245" customFormat="1" hidden="1" x14ac:dyDescent="0.25">
      <c r="A18" s="245">
        <v>1</v>
      </c>
      <c r="B18" s="227" t="s">
        <v>40</v>
      </c>
      <c r="C18" s="497">
        <v>340</v>
      </c>
      <c r="D18" s="226">
        <v>100</v>
      </c>
      <c r="E18" s="498">
        <v>12.1</v>
      </c>
      <c r="F18" s="226">
        <f t="shared" si="0"/>
        <v>4</v>
      </c>
      <c r="G18" s="226">
        <f t="shared" si="1"/>
        <v>1210</v>
      </c>
    </row>
    <row r="19" spans="1:8" s="245" customFormat="1" hidden="1" x14ac:dyDescent="0.25">
      <c r="A19" s="245">
        <v>1</v>
      </c>
      <c r="B19" s="227" t="s">
        <v>41</v>
      </c>
      <c r="C19" s="497">
        <v>340</v>
      </c>
      <c r="D19" s="226">
        <v>1110</v>
      </c>
      <c r="E19" s="498">
        <v>9.5</v>
      </c>
      <c r="F19" s="226">
        <f t="shared" si="0"/>
        <v>31</v>
      </c>
      <c r="G19" s="226">
        <f t="shared" si="1"/>
        <v>10545</v>
      </c>
    </row>
    <row r="20" spans="1:8" s="245" customFormat="1" hidden="1" x14ac:dyDescent="0.25">
      <c r="A20" s="245">
        <v>1</v>
      </c>
      <c r="B20" s="227" t="s">
        <v>42</v>
      </c>
      <c r="C20" s="497">
        <v>320</v>
      </c>
      <c r="D20" s="226">
        <v>1000</v>
      </c>
      <c r="E20" s="498">
        <v>10.5</v>
      </c>
      <c r="F20" s="226">
        <f t="shared" si="0"/>
        <v>33</v>
      </c>
      <c r="G20" s="226">
        <f t="shared" si="1"/>
        <v>10500</v>
      </c>
    </row>
    <row r="21" spans="1:8" s="245" customFormat="1" hidden="1" x14ac:dyDescent="0.25">
      <c r="A21" s="245">
        <v>1</v>
      </c>
      <c r="B21" s="227" t="s">
        <v>27</v>
      </c>
      <c r="C21" s="497">
        <v>310</v>
      </c>
      <c r="D21" s="226">
        <v>4460</v>
      </c>
      <c r="E21" s="499">
        <v>7.5</v>
      </c>
      <c r="F21" s="226">
        <f t="shared" si="0"/>
        <v>108</v>
      </c>
      <c r="G21" s="226">
        <f t="shared" si="1"/>
        <v>33450</v>
      </c>
    </row>
    <row r="22" spans="1:8" s="245" customFormat="1" hidden="1" x14ac:dyDescent="0.25">
      <c r="A22" s="245">
        <v>1</v>
      </c>
      <c r="B22" s="381" t="s">
        <v>134</v>
      </c>
      <c r="C22" s="225">
        <v>340</v>
      </c>
      <c r="D22" s="226"/>
      <c r="E22" s="499">
        <v>16.5</v>
      </c>
      <c r="F22" s="226">
        <f t="shared" si="0"/>
        <v>0</v>
      </c>
      <c r="G22" s="226">
        <f t="shared" si="1"/>
        <v>0</v>
      </c>
    </row>
    <row r="23" spans="1:8" s="405" customFormat="1" ht="15.75" hidden="1" customHeight="1" x14ac:dyDescent="0.25">
      <c r="A23" s="245">
        <v>1</v>
      </c>
      <c r="B23" s="491" t="s">
        <v>5</v>
      </c>
      <c r="C23" s="303"/>
      <c r="D23" s="234">
        <f>SUM(D10:D22)</f>
        <v>11610</v>
      </c>
      <c r="E23" s="233">
        <f>G23/D23</f>
        <v>9.3898363479758835</v>
      </c>
      <c r="F23" s="234">
        <f>SUM(F10:F22)</f>
        <v>331</v>
      </c>
      <c r="G23" s="234">
        <f>SUM(G10:G22)</f>
        <v>109016</v>
      </c>
    </row>
    <row r="24" spans="1:8" s="405" customFormat="1" ht="16.5" hidden="1" customHeight="1" x14ac:dyDescent="0.25">
      <c r="A24" s="245">
        <v>1</v>
      </c>
      <c r="B24" s="227"/>
      <c r="C24" s="228"/>
      <c r="D24" s="238"/>
      <c r="E24" s="237"/>
      <c r="F24" s="226"/>
      <c r="G24" s="226"/>
    </row>
    <row r="25" spans="1:8" s="325" customFormat="1" ht="18.75" hidden="1" customHeight="1" x14ac:dyDescent="0.25">
      <c r="A25" s="245">
        <v>1</v>
      </c>
      <c r="B25" s="323" t="s">
        <v>213</v>
      </c>
      <c r="C25" s="323"/>
      <c r="D25" s="419"/>
      <c r="E25" s="324"/>
      <c r="F25" s="324"/>
      <c r="G25" s="324"/>
    </row>
    <row r="26" spans="1:8" s="325" customFormat="1" hidden="1" x14ac:dyDescent="0.25">
      <c r="A26" s="245">
        <v>1</v>
      </c>
      <c r="B26" s="246" t="s">
        <v>115</v>
      </c>
      <c r="C26" s="326"/>
      <c r="D26" s="324">
        <f>SUM(D28,D29,D30,D31)+D27/2.7</f>
        <v>17584.037037037036</v>
      </c>
      <c r="E26" s="324"/>
      <c r="F26" s="324"/>
      <c r="G26" s="324"/>
    </row>
    <row r="27" spans="1:8" s="325" customFormat="1" hidden="1" x14ac:dyDescent="0.25">
      <c r="A27" s="245"/>
      <c r="B27" s="246" t="s">
        <v>337</v>
      </c>
      <c r="C27" s="247"/>
      <c r="D27" s="226">
        <v>154</v>
      </c>
      <c r="E27" s="247"/>
      <c r="F27" s="247"/>
      <c r="G27" s="247"/>
    </row>
    <row r="28" spans="1:8" s="325" customFormat="1" hidden="1" x14ac:dyDescent="0.25">
      <c r="A28" s="245">
        <v>1</v>
      </c>
      <c r="B28" s="327" t="s">
        <v>214</v>
      </c>
      <c r="C28" s="326"/>
      <c r="D28" s="324">
        <v>12000</v>
      </c>
      <c r="E28" s="324"/>
      <c r="F28" s="324"/>
      <c r="G28" s="324"/>
    </row>
    <row r="29" spans="1:8" s="325" customFormat="1" ht="17.25" hidden="1" customHeight="1" x14ac:dyDescent="0.25">
      <c r="A29" s="245">
        <v>1</v>
      </c>
      <c r="B29" s="327" t="s">
        <v>215</v>
      </c>
      <c r="C29" s="326"/>
      <c r="D29" s="226">
        <v>762</v>
      </c>
      <c r="E29" s="324"/>
      <c r="F29" s="324"/>
      <c r="G29" s="324"/>
    </row>
    <row r="30" spans="1:8" s="325" customFormat="1" ht="30" hidden="1" x14ac:dyDescent="0.25">
      <c r="A30" s="245">
        <v>1</v>
      </c>
      <c r="B30" s="327" t="s">
        <v>216</v>
      </c>
      <c r="C30" s="326"/>
      <c r="D30" s="226">
        <v>700</v>
      </c>
      <c r="E30" s="324"/>
      <c r="F30" s="324"/>
      <c r="G30" s="324"/>
    </row>
    <row r="31" spans="1:8" s="325" customFormat="1" hidden="1" x14ac:dyDescent="0.25">
      <c r="A31" s="245">
        <v>1</v>
      </c>
      <c r="B31" s="246" t="s">
        <v>217</v>
      </c>
      <c r="C31" s="326"/>
      <c r="D31" s="226">
        <v>4065</v>
      </c>
      <c r="E31" s="324"/>
      <c r="F31" s="324"/>
      <c r="G31" s="324"/>
    </row>
    <row r="32" spans="1:8" s="325" customFormat="1" ht="45" hidden="1" x14ac:dyDescent="0.25">
      <c r="A32" s="245">
        <v>1</v>
      </c>
      <c r="B32" s="246" t="s">
        <v>336</v>
      </c>
      <c r="C32" s="326"/>
      <c r="D32" s="238">
        <v>3471</v>
      </c>
      <c r="E32" s="324"/>
      <c r="F32" s="324"/>
      <c r="G32" s="324"/>
      <c r="H32" s="420"/>
    </row>
    <row r="33" spans="1:7" s="405" customFormat="1" hidden="1" x14ac:dyDescent="0.25">
      <c r="A33" s="245">
        <v>1</v>
      </c>
      <c r="B33" s="256" t="s">
        <v>113</v>
      </c>
      <c r="C33" s="251"/>
      <c r="D33" s="226">
        <f>D34+D35</f>
        <v>80280.705882352937</v>
      </c>
      <c r="E33" s="226"/>
      <c r="F33" s="226"/>
      <c r="G33" s="226"/>
    </row>
    <row r="34" spans="1:7" s="405" customFormat="1" hidden="1" x14ac:dyDescent="0.25">
      <c r="A34" s="245">
        <v>1</v>
      </c>
      <c r="B34" s="256" t="s">
        <v>304</v>
      </c>
      <c r="C34" s="261"/>
      <c r="D34" s="226">
        <v>79696</v>
      </c>
      <c r="E34" s="226"/>
      <c r="F34" s="226"/>
      <c r="G34" s="226"/>
    </row>
    <row r="35" spans="1:7" s="405" customFormat="1" hidden="1" x14ac:dyDescent="0.25">
      <c r="A35" s="245">
        <v>1</v>
      </c>
      <c r="B35" s="256" t="s">
        <v>306</v>
      </c>
      <c r="C35" s="261"/>
      <c r="D35" s="238">
        <f>D36/8.5</f>
        <v>584.70588235294122</v>
      </c>
      <c r="E35" s="226"/>
      <c r="F35" s="226"/>
      <c r="G35" s="226"/>
    </row>
    <row r="36" spans="1:7" s="325" customFormat="1" hidden="1" x14ac:dyDescent="0.25">
      <c r="A36" s="245">
        <v>1</v>
      </c>
      <c r="B36" s="249" t="s">
        <v>305</v>
      </c>
      <c r="C36" s="330"/>
      <c r="D36" s="226">
        <v>4970</v>
      </c>
      <c r="E36" s="324"/>
      <c r="F36" s="324"/>
      <c r="G36" s="324"/>
    </row>
    <row r="37" spans="1:7" s="325" customFormat="1" ht="15.75" hidden="1" customHeight="1" x14ac:dyDescent="0.25">
      <c r="A37" s="245">
        <v>1</v>
      </c>
      <c r="B37" s="331" t="s">
        <v>218</v>
      </c>
      <c r="C37" s="332"/>
      <c r="D37" s="326">
        <f>D26+ROUND(D34*3.2,0)+D36/3.9</f>
        <v>273885.39601139602</v>
      </c>
      <c r="E37" s="334"/>
      <c r="F37" s="334"/>
      <c r="G37" s="334"/>
    </row>
    <row r="38" spans="1:7" s="325" customFormat="1" ht="15.75" hidden="1" customHeight="1" x14ac:dyDescent="0.25">
      <c r="A38" s="245">
        <v>1</v>
      </c>
      <c r="B38" s="323" t="s">
        <v>150</v>
      </c>
      <c r="C38" s="251"/>
      <c r="D38" s="226"/>
      <c r="E38" s="334"/>
      <c r="F38" s="334"/>
      <c r="G38" s="334"/>
    </row>
    <row r="39" spans="1:7" s="325" customFormat="1" ht="15.75" hidden="1" customHeight="1" x14ac:dyDescent="0.25">
      <c r="A39" s="245">
        <v>1</v>
      </c>
      <c r="B39" s="246" t="s">
        <v>115</v>
      </c>
      <c r="C39" s="251"/>
      <c r="D39" s="226">
        <f>SUM(D40,D41,D48,D54,D55,D56,D57)</f>
        <v>74219</v>
      </c>
      <c r="E39" s="334"/>
      <c r="F39" s="334"/>
      <c r="G39" s="334"/>
    </row>
    <row r="40" spans="1:7" s="325" customFormat="1" ht="15.75" hidden="1" customHeight="1" x14ac:dyDescent="0.25">
      <c r="A40" s="245">
        <v>1</v>
      </c>
      <c r="B40" s="246" t="s">
        <v>214</v>
      </c>
      <c r="C40" s="251"/>
      <c r="D40" s="226"/>
      <c r="E40" s="334"/>
      <c r="F40" s="334"/>
      <c r="G40" s="334"/>
    </row>
    <row r="41" spans="1:7" s="325" customFormat="1" ht="15.75" hidden="1" customHeight="1" x14ac:dyDescent="0.25">
      <c r="A41" s="245">
        <v>1</v>
      </c>
      <c r="B41" s="327" t="s">
        <v>219</v>
      </c>
      <c r="C41" s="251"/>
      <c r="D41" s="226">
        <f>D42+D43+D44+D46</f>
        <v>14639</v>
      </c>
      <c r="E41" s="334"/>
      <c r="F41" s="334"/>
      <c r="G41" s="334"/>
    </row>
    <row r="42" spans="1:7" s="325" customFormat="1" ht="19.5" hidden="1" customHeight="1" x14ac:dyDescent="0.25">
      <c r="A42" s="245">
        <v>1</v>
      </c>
      <c r="B42" s="335" t="s">
        <v>220</v>
      </c>
      <c r="C42" s="251"/>
      <c r="D42" s="324">
        <v>9139</v>
      </c>
      <c r="E42" s="334"/>
      <c r="F42" s="334"/>
      <c r="G42" s="334"/>
    </row>
    <row r="43" spans="1:7" s="325" customFormat="1" ht="15.75" hidden="1" customHeight="1" x14ac:dyDescent="0.25">
      <c r="A43" s="245">
        <v>1</v>
      </c>
      <c r="B43" s="335" t="s">
        <v>221</v>
      </c>
      <c r="C43" s="251"/>
      <c r="D43" s="324">
        <v>2742</v>
      </c>
      <c r="E43" s="334"/>
      <c r="F43" s="334"/>
      <c r="G43" s="334"/>
    </row>
    <row r="44" spans="1:7" s="325" customFormat="1" ht="30.75" hidden="1" customHeight="1" x14ac:dyDescent="0.25">
      <c r="A44" s="245">
        <v>1</v>
      </c>
      <c r="B44" s="335" t="s">
        <v>222</v>
      </c>
      <c r="C44" s="251"/>
      <c r="D44" s="324">
        <v>411</v>
      </c>
      <c r="E44" s="334"/>
      <c r="F44" s="334"/>
      <c r="G44" s="334"/>
    </row>
    <row r="45" spans="1:7" s="325" customFormat="1" hidden="1" x14ac:dyDescent="0.25">
      <c r="A45" s="245">
        <v>1</v>
      </c>
      <c r="B45" s="335" t="s">
        <v>223</v>
      </c>
      <c r="C45" s="251"/>
      <c r="D45" s="324">
        <v>65</v>
      </c>
      <c r="E45" s="334"/>
      <c r="F45" s="334"/>
      <c r="G45" s="334"/>
    </row>
    <row r="46" spans="1:7" s="325" customFormat="1" ht="30" hidden="1" x14ac:dyDescent="0.25">
      <c r="A46" s="245">
        <v>1</v>
      </c>
      <c r="B46" s="335" t="s">
        <v>224</v>
      </c>
      <c r="C46" s="251"/>
      <c r="D46" s="324">
        <v>2347</v>
      </c>
      <c r="E46" s="334"/>
      <c r="F46" s="334"/>
      <c r="G46" s="334"/>
    </row>
    <row r="47" spans="1:7" s="325" customFormat="1" hidden="1" x14ac:dyDescent="0.25">
      <c r="A47" s="245">
        <v>1</v>
      </c>
      <c r="B47" s="335" t="s">
        <v>223</v>
      </c>
      <c r="C47" s="251"/>
      <c r="D47" s="421">
        <v>126</v>
      </c>
      <c r="E47" s="334"/>
      <c r="F47" s="334"/>
      <c r="G47" s="334"/>
    </row>
    <row r="48" spans="1:7" s="325" customFormat="1" ht="30" hidden="1" customHeight="1" x14ac:dyDescent="0.25">
      <c r="A48" s="245">
        <v>1</v>
      </c>
      <c r="B48" s="327" t="s">
        <v>225</v>
      </c>
      <c r="C48" s="251"/>
      <c r="D48" s="226">
        <f>SUM(D49,D50,D52)</f>
        <v>58794</v>
      </c>
      <c r="E48" s="334"/>
      <c r="F48" s="334"/>
      <c r="G48" s="334"/>
    </row>
    <row r="49" spans="1:7" s="325" customFormat="1" ht="30" hidden="1" x14ac:dyDescent="0.25">
      <c r="A49" s="245">
        <v>1</v>
      </c>
      <c r="B49" s="335" t="s">
        <v>226</v>
      </c>
      <c r="C49" s="251"/>
      <c r="D49" s="226">
        <v>1008</v>
      </c>
      <c r="E49" s="334"/>
      <c r="F49" s="334"/>
      <c r="G49" s="334"/>
    </row>
    <row r="50" spans="1:7" s="325" customFormat="1" ht="45" hidden="1" x14ac:dyDescent="0.25">
      <c r="A50" s="245">
        <v>1</v>
      </c>
      <c r="B50" s="335" t="s">
        <v>227</v>
      </c>
      <c r="C50" s="251"/>
      <c r="D50" s="296">
        <v>51093</v>
      </c>
      <c r="E50" s="334"/>
      <c r="F50" s="334"/>
      <c r="G50" s="334"/>
    </row>
    <row r="51" spans="1:7" s="325" customFormat="1" hidden="1" x14ac:dyDescent="0.25">
      <c r="A51" s="245">
        <v>1</v>
      </c>
      <c r="B51" s="335" t="s">
        <v>223</v>
      </c>
      <c r="C51" s="251"/>
      <c r="D51" s="296">
        <v>14212</v>
      </c>
      <c r="E51" s="334"/>
      <c r="F51" s="334"/>
      <c r="G51" s="334"/>
    </row>
    <row r="52" spans="1:7" s="325" customFormat="1" ht="45" hidden="1" x14ac:dyDescent="0.25">
      <c r="A52" s="245">
        <v>1</v>
      </c>
      <c r="B52" s="335" t="s">
        <v>228</v>
      </c>
      <c r="C52" s="251"/>
      <c r="D52" s="296">
        <v>6693</v>
      </c>
      <c r="E52" s="334"/>
      <c r="F52" s="334"/>
      <c r="G52" s="334"/>
    </row>
    <row r="53" spans="1:7" s="325" customFormat="1" hidden="1" x14ac:dyDescent="0.25">
      <c r="A53" s="245">
        <v>1</v>
      </c>
      <c r="B53" s="335" t="s">
        <v>223</v>
      </c>
      <c r="C53" s="251"/>
      <c r="D53" s="296">
        <v>1328</v>
      </c>
      <c r="E53" s="334"/>
      <c r="F53" s="334"/>
      <c r="G53" s="334"/>
    </row>
    <row r="54" spans="1:7" s="325" customFormat="1" ht="31.5" hidden="1" customHeight="1" x14ac:dyDescent="0.25">
      <c r="A54" s="245">
        <v>1</v>
      </c>
      <c r="B54" s="327" t="s">
        <v>229</v>
      </c>
      <c r="C54" s="251"/>
      <c r="D54" s="226"/>
      <c r="E54" s="334"/>
      <c r="F54" s="334"/>
      <c r="G54" s="334"/>
    </row>
    <row r="55" spans="1:7" s="325" customFormat="1" ht="30" hidden="1" x14ac:dyDescent="0.25">
      <c r="A55" s="245">
        <v>1</v>
      </c>
      <c r="B55" s="246" t="s">
        <v>230</v>
      </c>
      <c r="C55" s="251"/>
      <c r="D55" s="226"/>
      <c r="E55" s="334"/>
      <c r="F55" s="334"/>
      <c r="G55" s="334"/>
    </row>
    <row r="56" spans="1:7" s="325" customFormat="1" ht="15.75" hidden="1" customHeight="1" x14ac:dyDescent="0.25">
      <c r="A56" s="245">
        <v>1</v>
      </c>
      <c r="B56" s="327" t="s">
        <v>231</v>
      </c>
      <c r="C56" s="251"/>
      <c r="D56" s="226"/>
      <c r="E56" s="334"/>
      <c r="F56" s="334"/>
      <c r="G56" s="334"/>
    </row>
    <row r="57" spans="1:7" s="325" customFormat="1" ht="15.75" hidden="1" customHeight="1" x14ac:dyDescent="0.25">
      <c r="A57" s="245">
        <v>1</v>
      </c>
      <c r="B57" s="246" t="s">
        <v>232</v>
      </c>
      <c r="C57" s="251"/>
      <c r="D57" s="226">
        <v>786</v>
      </c>
      <c r="E57" s="334"/>
      <c r="F57" s="334"/>
      <c r="G57" s="334"/>
    </row>
    <row r="58" spans="1:7" s="325" customFormat="1" hidden="1" x14ac:dyDescent="0.25">
      <c r="A58" s="245">
        <v>1</v>
      </c>
      <c r="B58" s="256" t="s">
        <v>113</v>
      </c>
      <c r="C58" s="326"/>
      <c r="D58" s="324">
        <v>764</v>
      </c>
      <c r="E58" s="334"/>
      <c r="F58" s="334"/>
      <c r="G58" s="334"/>
    </row>
    <row r="59" spans="1:7" s="325" customFormat="1" hidden="1" x14ac:dyDescent="0.25">
      <c r="A59" s="245">
        <v>1</v>
      </c>
      <c r="B59" s="249" t="s">
        <v>147</v>
      </c>
      <c r="C59" s="326"/>
      <c r="D59" s="421"/>
      <c r="E59" s="334"/>
      <c r="F59" s="334"/>
      <c r="G59" s="334"/>
    </row>
    <row r="60" spans="1:7" s="405" customFormat="1" ht="30" hidden="1" x14ac:dyDescent="0.25">
      <c r="A60" s="245">
        <v>1</v>
      </c>
      <c r="B60" s="256" t="s">
        <v>114</v>
      </c>
      <c r="C60" s="261"/>
      <c r="D60" s="226">
        <v>26960</v>
      </c>
      <c r="E60" s="226"/>
      <c r="F60" s="226"/>
      <c r="G60" s="226"/>
    </row>
    <row r="61" spans="1:7" s="325" customFormat="1" ht="15.75" hidden="1" customHeight="1" x14ac:dyDescent="0.25">
      <c r="A61" s="245">
        <v>1</v>
      </c>
      <c r="B61" s="256" t="s">
        <v>233</v>
      </c>
      <c r="C61" s="251"/>
      <c r="D61" s="226"/>
      <c r="E61" s="334"/>
      <c r="F61" s="334"/>
      <c r="G61" s="334"/>
    </row>
    <row r="62" spans="1:7" s="325" customFormat="1" hidden="1" x14ac:dyDescent="0.25">
      <c r="A62" s="245">
        <v>1</v>
      </c>
      <c r="B62" s="337" t="s">
        <v>234</v>
      </c>
      <c r="C62" s="251"/>
      <c r="D62" s="226">
        <v>2861</v>
      </c>
      <c r="E62" s="334"/>
      <c r="F62" s="334"/>
      <c r="G62" s="334"/>
    </row>
    <row r="63" spans="1:7" s="325" customFormat="1" hidden="1" x14ac:dyDescent="0.25">
      <c r="A63" s="245">
        <v>1</v>
      </c>
      <c r="B63" s="338" t="s">
        <v>149</v>
      </c>
      <c r="C63" s="251"/>
      <c r="D63" s="234">
        <f>D39+ROUND(D58*3.2,0)+D60</f>
        <v>103624</v>
      </c>
      <c r="E63" s="334"/>
      <c r="F63" s="334"/>
      <c r="G63" s="334"/>
    </row>
    <row r="64" spans="1:7" s="325" customFormat="1" hidden="1" x14ac:dyDescent="0.25">
      <c r="A64" s="245">
        <v>1</v>
      </c>
      <c r="B64" s="339" t="s">
        <v>148</v>
      </c>
      <c r="C64" s="251"/>
      <c r="D64" s="234">
        <f>SUM(D37,D63)</f>
        <v>377509.39601139602</v>
      </c>
      <c r="E64" s="334"/>
      <c r="F64" s="334"/>
      <c r="G64" s="334"/>
    </row>
    <row r="65" spans="1:72" s="325" customFormat="1" hidden="1" x14ac:dyDescent="0.25">
      <c r="A65" s="245">
        <v>1</v>
      </c>
      <c r="B65" s="500" t="s">
        <v>116</v>
      </c>
      <c r="C65" s="251"/>
      <c r="D65" s="234"/>
      <c r="E65" s="423"/>
      <c r="F65" s="423"/>
      <c r="G65" s="423"/>
    </row>
    <row r="66" spans="1:72" s="325" customFormat="1" hidden="1" x14ac:dyDescent="0.25">
      <c r="A66" s="245">
        <v>1</v>
      </c>
      <c r="B66" s="400" t="s">
        <v>237</v>
      </c>
      <c r="C66" s="251"/>
      <c r="D66" s="226">
        <v>3484</v>
      </c>
      <c r="E66" s="423"/>
      <c r="F66" s="423"/>
      <c r="G66" s="423"/>
    </row>
    <row r="67" spans="1:72" s="325" customFormat="1" hidden="1" x14ac:dyDescent="0.25">
      <c r="A67" s="245">
        <v>1</v>
      </c>
      <c r="B67" s="246" t="s">
        <v>19</v>
      </c>
      <c r="C67" s="251"/>
      <c r="D67" s="226">
        <v>1829</v>
      </c>
      <c r="E67" s="423"/>
      <c r="F67" s="423"/>
      <c r="G67" s="423"/>
    </row>
    <row r="68" spans="1:72" s="325" customFormat="1" ht="30" hidden="1" x14ac:dyDescent="0.25">
      <c r="A68" s="245">
        <v>1</v>
      </c>
      <c r="B68" s="400" t="s">
        <v>260</v>
      </c>
      <c r="C68" s="251"/>
      <c r="D68" s="226">
        <v>262</v>
      </c>
      <c r="E68" s="423"/>
      <c r="F68" s="423"/>
      <c r="G68" s="423"/>
    </row>
    <row r="69" spans="1:72" s="405" customFormat="1" ht="18" hidden="1" customHeight="1" x14ac:dyDescent="0.25">
      <c r="A69" s="245">
        <v>1</v>
      </c>
      <c r="B69" s="268" t="s">
        <v>7</v>
      </c>
      <c r="C69" s="303"/>
      <c r="D69" s="226"/>
      <c r="E69" s="226"/>
      <c r="F69" s="226"/>
      <c r="G69" s="226"/>
    </row>
    <row r="70" spans="1:72" s="405" customFormat="1" ht="18" hidden="1" customHeight="1" x14ac:dyDescent="0.25">
      <c r="A70" s="245">
        <v>1</v>
      </c>
      <c r="B70" s="270" t="s">
        <v>136</v>
      </c>
      <c r="C70" s="303"/>
      <c r="D70" s="226"/>
      <c r="E70" s="226"/>
      <c r="F70" s="226"/>
      <c r="G70" s="226"/>
    </row>
    <row r="71" spans="1:72" s="405" customFormat="1" ht="18" hidden="1" customHeight="1" x14ac:dyDescent="0.25">
      <c r="A71" s="245">
        <v>1</v>
      </c>
      <c r="B71" s="310" t="s">
        <v>37</v>
      </c>
      <c r="C71" s="497">
        <v>300</v>
      </c>
      <c r="D71" s="226">
        <v>20</v>
      </c>
      <c r="E71" s="498">
        <v>11</v>
      </c>
      <c r="F71" s="226">
        <f>ROUND(G71/C71,0)</f>
        <v>1</v>
      </c>
      <c r="G71" s="226">
        <f>ROUND(D71*E71,0)</f>
        <v>220</v>
      </c>
    </row>
    <row r="72" spans="1:72" s="405" customFormat="1" ht="18" hidden="1" customHeight="1" x14ac:dyDescent="0.25">
      <c r="A72" s="245">
        <v>1</v>
      </c>
      <c r="B72" s="310" t="s">
        <v>72</v>
      </c>
      <c r="C72" s="497">
        <v>300</v>
      </c>
      <c r="D72" s="226">
        <v>15</v>
      </c>
      <c r="E72" s="498">
        <v>9</v>
      </c>
      <c r="F72" s="226">
        <f>ROUND(G72/C72,0)</f>
        <v>0</v>
      </c>
      <c r="G72" s="226">
        <f>ROUND(D72*E72,0)</f>
        <v>135</v>
      </c>
    </row>
    <row r="73" spans="1:72" s="405" customFormat="1" ht="18" hidden="1" customHeight="1" x14ac:dyDescent="0.25">
      <c r="A73" s="245">
        <v>1</v>
      </c>
      <c r="B73" s="268" t="s">
        <v>9</v>
      </c>
      <c r="C73" s="497"/>
      <c r="D73" s="234">
        <f>D71+D72</f>
        <v>35</v>
      </c>
      <c r="E73" s="233">
        <f>G73/D73</f>
        <v>10.142857142857142</v>
      </c>
      <c r="F73" s="234">
        <f>F71+F72</f>
        <v>1</v>
      </c>
      <c r="G73" s="234">
        <f>G71+G72</f>
        <v>355</v>
      </c>
    </row>
    <row r="74" spans="1:72" s="405" customFormat="1" ht="18" hidden="1" customHeight="1" x14ac:dyDescent="0.25">
      <c r="A74" s="245">
        <v>1</v>
      </c>
      <c r="B74" s="270" t="s">
        <v>74</v>
      </c>
      <c r="C74" s="497"/>
      <c r="D74" s="373"/>
      <c r="E74" s="312"/>
      <c r="F74" s="373"/>
      <c r="G74" s="373"/>
    </row>
    <row r="75" spans="1:72" s="405" customFormat="1" ht="16.5" hidden="1" customHeight="1" x14ac:dyDescent="0.25">
      <c r="A75" s="245">
        <v>1</v>
      </c>
      <c r="B75" s="271" t="s">
        <v>37</v>
      </c>
      <c r="C75" s="497">
        <v>240</v>
      </c>
      <c r="D75" s="226">
        <v>378</v>
      </c>
      <c r="E75" s="498">
        <v>8</v>
      </c>
      <c r="F75" s="226">
        <f>ROUND(G75/C75,0)</f>
        <v>13</v>
      </c>
      <c r="G75" s="226">
        <f>ROUND(D75*E75,0)</f>
        <v>3024</v>
      </c>
    </row>
    <row r="76" spans="1:72" s="405" customFormat="1" ht="16.5" hidden="1" customHeight="1" x14ac:dyDescent="0.25">
      <c r="A76" s="245">
        <v>1</v>
      </c>
      <c r="B76" s="271" t="s">
        <v>39</v>
      </c>
      <c r="C76" s="497">
        <v>240</v>
      </c>
      <c r="D76" s="226">
        <v>1392</v>
      </c>
      <c r="E76" s="498">
        <v>8</v>
      </c>
      <c r="F76" s="226">
        <f>ROUND(G76/C76,0)</f>
        <v>46</v>
      </c>
      <c r="G76" s="226">
        <f>ROUND(D76*E76,0)</f>
        <v>11136</v>
      </c>
    </row>
    <row r="77" spans="1:72" s="405" customFormat="1" ht="16.5" hidden="1" customHeight="1" x14ac:dyDescent="0.25">
      <c r="A77" s="245">
        <v>1</v>
      </c>
      <c r="B77" s="501" t="s">
        <v>138</v>
      </c>
      <c r="C77" s="502"/>
      <c r="D77" s="373">
        <f>D75+D76</f>
        <v>1770</v>
      </c>
      <c r="E77" s="503">
        <f t="shared" ref="E77" si="2">E75</f>
        <v>8</v>
      </c>
      <c r="F77" s="373">
        <f t="shared" ref="F77:G77" si="3">F75+F76</f>
        <v>59</v>
      </c>
      <c r="G77" s="373">
        <f t="shared" si="3"/>
        <v>14160</v>
      </c>
    </row>
    <row r="78" spans="1:72" s="245" customFormat="1" ht="18.75" hidden="1" customHeight="1" x14ac:dyDescent="0.25">
      <c r="A78" s="245">
        <v>1</v>
      </c>
      <c r="B78" s="448" t="s">
        <v>110</v>
      </c>
      <c r="C78" s="504"/>
      <c r="D78" s="234">
        <f>D73+D77</f>
        <v>1805</v>
      </c>
      <c r="E78" s="233">
        <f>G78/D78</f>
        <v>8.0415512465373968</v>
      </c>
      <c r="F78" s="234">
        <f>F73+F77</f>
        <v>60</v>
      </c>
      <c r="G78" s="234">
        <f>G73+G77</f>
        <v>14515</v>
      </c>
    </row>
    <row r="79" spans="1:72" s="507" customFormat="1" ht="16.5" hidden="1" customHeight="1" thickBot="1" x14ac:dyDescent="0.3">
      <c r="A79" s="245">
        <v>1</v>
      </c>
      <c r="B79" s="429" t="s">
        <v>10</v>
      </c>
      <c r="C79" s="505"/>
      <c r="D79" s="505"/>
      <c r="E79" s="505"/>
      <c r="F79" s="505"/>
      <c r="G79" s="505"/>
      <c r="H79" s="506"/>
      <c r="I79" s="506"/>
      <c r="J79" s="506"/>
      <c r="K79" s="506"/>
      <c r="L79" s="506"/>
      <c r="M79" s="506"/>
      <c r="N79" s="506"/>
      <c r="O79" s="506"/>
      <c r="P79" s="506"/>
      <c r="Q79" s="506"/>
      <c r="R79" s="506"/>
      <c r="S79" s="506"/>
      <c r="T79" s="506"/>
      <c r="U79" s="506"/>
      <c r="V79" s="506"/>
      <c r="W79" s="506"/>
      <c r="X79" s="506"/>
      <c r="Y79" s="506"/>
      <c r="Z79" s="506"/>
      <c r="AA79" s="506"/>
      <c r="AB79" s="506"/>
      <c r="AC79" s="506"/>
      <c r="AD79" s="506"/>
      <c r="AE79" s="506"/>
      <c r="AF79" s="506"/>
      <c r="AG79" s="506"/>
      <c r="AH79" s="506"/>
      <c r="AI79" s="506"/>
      <c r="AJ79" s="506"/>
      <c r="AK79" s="506"/>
      <c r="AL79" s="506"/>
      <c r="AM79" s="506"/>
      <c r="AN79" s="506"/>
      <c r="AO79" s="506"/>
      <c r="AP79" s="506"/>
      <c r="AQ79" s="506"/>
      <c r="AR79" s="506"/>
      <c r="AS79" s="506"/>
      <c r="AT79" s="506"/>
      <c r="AU79" s="506"/>
      <c r="AV79" s="506"/>
      <c r="AW79" s="506"/>
      <c r="AX79" s="506"/>
      <c r="AY79" s="506"/>
      <c r="AZ79" s="506"/>
      <c r="BA79" s="506"/>
      <c r="BB79" s="506"/>
      <c r="BC79" s="506"/>
      <c r="BD79" s="506"/>
      <c r="BE79" s="506"/>
      <c r="BF79" s="506"/>
      <c r="BG79" s="506"/>
      <c r="BH79" s="506"/>
      <c r="BI79" s="506"/>
      <c r="BJ79" s="506"/>
      <c r="BK79" s="506"/>
      <c r="BL79" s="506"/>
      <c r="BM79" s="506"/>
      <c r="BN79" s="506"/>
      <c r="BO79" s="506"/>
      <c r="BP79" s="506"/>
      <c r="BQ79" s="506"/>
      <c r="BR79" s="506"/>
      <c r="BS79" s="506"/>
      <c r="BT79" s="506"/>
    </row>
    <row r="80" spans="1:72" s="245" customFormat="1" ht="21" hidden="1" customHeight="1" x14ac:dyDescent="0.25">
      <c r="A80" s="245">
        <v>1</v>
      </c>
      <c r="B80" s="508" t="s">
        <v>86</v>
      </c>
      <c r="C80" s="509"/>
      <c r="D80" s="226"/>
      <c r="E80" s="226"/>
      <c r="F80" s="226"/>
      <c r="G80" s="226"/>
    </row>
    <row r="81" spans="1:8" s="245" customFormat="1" hidden="1" x14ac:dyDescent="0.25">
      <c r="A81" s="245">
        <v>1</v>
      </c>
      <c r="B81" s="300" t="s">
        <v>4</v>
      </c>
      <c r="C81" s="510"/>
      <c r="D81" s="226"/>
      <c r="E81" s="226"/>
      <c r="F81" s="226"/>
      <c r="G81" s="226"/>
    </row>
    <row r="82" spans="1:8" s="245" customFormat="1" hidden="1" x14ac:dyDescent="0.25">
      <c r="A82" s="245">
        <v>1</v>
      </c>
      <c r="B82" s="227" t="s">
        <v>37</v>
      </c>
      <c r="C82" s="497">
        <v>340</v>
      </c>
      <c r="D82" s="511">
        <v>810</v>
      </c>
      <c r="E82" s="498">
        <v>11</v>
      </c>
      <c r="F82" s="226">
        <f>ROUND(G82/C82,0)</f>
        <v>26</v>
      </c>
      <c r="G82" s="226">
        <f>ROUND(D82*E82,0)</f>
        <v>8910</v>
      </c>
    </row>
    <row r="83" spans="1:8" s="245" customFormat="1" hidden="1" x14ac:dyDescent="0.25">
      <c r="A83" s="245">
        <v>1</v>
      </c>
      <c r="B83" s="227" t="s">
        <v>43</v>
      </c>
      <c r="C83" s="497">
        <v>340</v>
      </c>
      <c r="D83" s="511">
        <v>312</v>
      </c>
      <c r="E83" s="498">
        <v>10.5</v>
      </c>
      <c r="F83" s="226">
        <f>ROUND(G83/C83,0)</f>
        <v>10</v>
      </c>
      <c r="G83" s="226">
        <f>ROUND(D83*E83,0)</f>
        <v>3276</v>
      </c>
    </row>
    <row r="84" spans="1:8" s="245" customFormat="1" hidden="1" x14ac:dyDescent="0.25">
      <c r="A84" s="245">
        <v>1</v>
      </c>
      <c r="B84" s="227" t="s">
        <v>39</v>
      </c>
      <c r="C84" s="497">
        <v>340</v>
      </c>
      <c r="D84" s="511">
        <v>483</v>
      </c>
      <c r="E84" s="498">
        <v>12</v>
      </c>
      <c r="F84" s="226">
        <f>ROUND(G84/C84,0)</f>
        <v>17</v>
      </c>
      <c r="G84" s="226">
        <f>ROUND(D84*E84,0)</f>
        <v>5796</v>
      </c>
    </row>
    <row r="85" spans="1:8" s="405" customFormat="1" hidden="1" x14ac:dyDescent="0.25">
      <c r="A85" s="245">
        <v>1</v>
      </c>
      <c r="B85" s="491" t="s">
        <v>5</v>
      </c>
      <c r="C85" s="303"/>
      <c r="D85" s="234">
        <f>D82+D83+D84</f>
        <v>1605</v>
      </c>
      <c r="E85" s="233">
        <f>G85/D85</f>
        <v>11.20373831775701</v>
      </c>
      <c r="F85" s="234">
        <f>F82+F83+F84</f>
        <v>53</v>
      </c>
      <c r="G85" s="234">
        <f>G82+G83+G84</f>
        <v>17982</v>
      </c>
    </row>
    <row r="86" spans="1:8" s="405" customFormat="1" ht="16.5" hidden="1" customHeight="1" x14ac:dyDescent="0.25">
      <c r="A86" s="245">
        <v>1</v>
      </c>
      <c r="B86" s="227"/>
      <c r="C86" s="228"/>
      <c r="D86" s="238"/>
      <c r="E86" s="237"/>
      <c r="F86" s="226"/>
      <c r="G86" s="226"/>
    </row>
    <row r="87" spans="1:8" s="325" customFormat="1" ht="18.75" hidden="1" customHeight="1" x14ac:dyDescent="0.25">
      <c r="A87" s="245">
        <v>1</v>
      </c>
      <c r="B87" s="323" t="s">
        <v>213</v>
      </c>
      <c r="C87" s="323"/>
      <c r="D87" s="419"/>
      <c r="E87" s="324"/>
      <c r="F87" s="324"/>
      <c r="G87" s="324"/>
    </row>
    <row r="88" spans="1:8" s="325" customFormat="1" hidden="1" x14ac:dyDescent="0.25">
      <c r="A88" s="245">
        <v>1</v>
      </c>
      <c r="B88" s="246" t="s">
        <v>115</v>
      </c>
      <c r="C88" s="326"/>
      <c r="D88" s="324">
        <f>SUM(D90,D91,D92,D93)+D89/2.7</f>
        <v>21313.259259259259</v>
      </c>
      <c r="E88" s="324"/>
      <c r="F88" s="324"/>
      <c r="G88" s="324"/>
    </row>
    <row r="89" spans="1:8" s="325" customFormat="1" hidden="1" x14ac:dyDescent="0.25">
      <c r="A89" s="245"/>
      <c r="B89" s="246" t="s">
        <v>337</v>
      </c>
      <c r="C89" s="247"/>
      <c r="D89" s="226">
        <v>187</v>
      </c>
      <c r="E89" s="247"/>
      <c r="F89" s="247"/>
      <c r="G89" s="247"/>
    </row>
    <row r="90" spans="1:8" s="325" customFormat="1" hidden="1" x14ac:dyDescent="0.25">
      <c r="A90" s="245">
        <v>1</v>
      </c>
      <c r="B90" s="327" t="s">
        <v>214</v>
      </c>
      <c r="C90" s="326"/>
      <c r="D90" s="324"/>
      <c r="E90" s="324"/>
      <c r="F90" s="324"/>
      <c r="G90" s="324"/>
    </row>
    <row r="91" spans="1:8" s="325" customFormat="1" ht="17.25" hidden="1" customHeight="1" x14ac:dyDescent="0.25">
      <c r="A91" s="245">
        <v>1</v>
      </c>
      <c r="B91" s="327" t="s">
        <v>215</v>
      </c>
      <c r="C91" s="326"/>
      <c r="D91" s="226">
        <v>10182</v>
      </c>
      <c r="E91" s="324"/>
      <c r="F91" s="324"/>
      <c r="G91" s="324"/>
    </row>
    <row r="92" spans="1:8" s="325" customFormat="1" ht="30" hidden="1" x14ac:dyDescent="0.25">
      <c r="A92" s="245">
        <v>1</v>
      </c>
      <c r="B92" s="327" t="s">
        <v>216</v>
      </c>
      <c r="C92" s="326"/>
      <c r="D92" s="226">
        <v>180</v>
      </c>
      <c r="E92" s="324"/>
      <c r="F92" s="324"/>
      <c r="G92" s="324"/>
    </row>
    <row r="93" spans="1:8" s="325" customFormat="1" hidden="1" x14ac:dyDescent="0.25">
      <c r="A93" s="245">
        <v>1</v>
      </c>
      <c r="B93" s="246" t="s">
        <v>217</v>
      </c>
      <c r="C93" s="326"/>
      <c r="D93" s="226">
        <v>10882</v>
      </c>
      <c r="E93" s="324"/>
      <c r="F93" s="324"/>
      <c r="G93" s="324"/>
    </row>
    <row r="94" spans="1:8" s="325" customFormat="1" ht="45" hidden="1" x14ac:dyDescent="0.25">
      <c r="A94" s="245">
        <v>1</v>
      </c>
      <c r="B94" s="246" t="s">
        <v>336</v>
      </c>
      <c r="C94" s="326"/>
      <c r="D94" s="238">
        <v>2096</v>
      </c>
      <c r="E94" s="324"/>
      <c r="F94" s="324"/>
      <c r="G94" s="324"/>
      <c r="H94" s="420"/>
    </row>
    <row r="95" spans="1:8" s="405" customFormat="1" hidden="1" x14ac:dyDescent="0.25">
      <c r="A95" s="245">
        <v>1</v>
      </c>
      <c r="B95" s="256" t="s">
        <v>113</v>
      </c>
      <c r="C95" s="251"/>
      <c r="D95" s="226">
        <f>D96+D97</f>
        <v>53150.705882352937</v>
      </c>
      <c r="E95" s="226"/>
      <c r="F95" s="226"/>
      <c r="G95" s="226"/>
      <c r="H95" s="512"/>
    </row>
    <row r="96" spans="1:8" s="405" customFormat="1" hidden="1" x14ac:dyDescent="0.25">
      <c r="A96" s="245">
        <v>1</v>
      </c>
      <c r="B96" s="256" t="s">
        <v>304</v>
      </c>
      <c r="C96" s="261"/>
      <c r="D96" s="226">
        <v>44864</v>
      </c>
      <c r="E96" s="226"/>
      <c r="F96" s="226"/>
      <c r="G96" s="226"/>
    </row>
    <row r="97" spans="1:7" s="405" customFormat="1" hidden="1" x14ac:dyDescent="0.25">
      <c r="A97" s="245">
        <v>1</v>
      </c>
      <c r="B97" s="256" t="s">
        <v>306</v>
      </c>
      <c r="C97" s="261"/>
      <c r="D97" s="238">
        <f>D98/8.5</f>
        <v>8286.7058823529405</v>
      </c>
      <c r="E97" s="226"/>
      <c r="F97" s="226"/>
      <c r="G97" s="226"/>
    </row>
    <row r="98" spans="1:7" s="325" customFormat="1" hidden="1" x14ac:dyDescent="0.25">
      <c r="A98" s="245">
        <v>1</v>
      </c>
      <c r="B98" s="249" t="s">
        <v>305</v>
      </c>
      <c r="C98" s="330"/>
      <c r="D98" s="226">
        <v>70437</v>
      </c>
      <c r="E98" s="324"/>
      <c r="F98" s="324"/>
      <c r="G98" s="324"/>
    </row>
    <row r="99" spans="1:7" s="325" customFormat="1" ht="15.75" hidden="1" customHeight="1" x14ac:dyDescent="0.25">
      <c r="A99" s="245">
        <v>1</v>
      </c>
      <c r="B99" s="331" t="s">
        <v>218</v>
      </c>
      <c r="C99" s="332"/>
      <c r="D99" s="326">
        <f>D88+ROUND(D96*3.2,0)+D98/3.9</f>
        <v>182939.02849002849</v>
      </c>
      <c r="E99" s="334"/>
      <c r="F99" s="334"/>
      <c r="G99" s="334"/>
    </row>
    <row r="100" spans="1:7" s="325" customFormat="1" ht="15.75" hidden="1" customHeight="1" x14ac:dyDescent="0.25">
      <c r="A100" s="245">
        <v>1</v>
      </c>
      <c r="B100" s="323" t="s">
        <v>150</v>
      </c>
      <c r="C100" s="251"/>
      <c r="D100" s="226"/>
      <c r="E100" s="334"/>
      <c r="F100" s="334"/>
      <c r="G100" s="334"/>
    </row>
    <row r="101" spans="1:7" s="325" customFormat="1" ht="15.75" hidden="1" customHeight="1" x14ac:dyDescent="0.25">
      <c r="A101" s="245">
        <v>1</v>
      </c>
      <c r="B101" s="246" t="s">
        <v>115</v>
      </c>
      <c r="C101" s="251"/>
      <c r="D101" s="226">
        <f>SUM(D102,D103,D110,D116,D117,D118,D119)</f>
        <v>23344</v>
      </c>
      <c r="E101" s="334"/>
      <c r="F101" s="334"/>
      <c r="G101" s="334"/>
    </row>
    <row r="102" spans="1:7" s="325" customFormat="1" ht="15.75" hidden="1" customHeight="1" x14ac:dyDescent="0.25">
      <c r="A102" s="245">
        <v>1</v>
      </c>
      <c r="B102" s="246" t="s">
        <v>214</v>
      </c>
      <c r="C102" s="251"/>
      <c r="D102" s="226"/>
      <c r="E102" s="334"/>
      <c r="F102" s="334"/>
      <c r="G102" s="334"/>
    </row>
    <row r="103" spans="1:7" s="325" customFormat="1" ht="15.75" hidden="1" customHeight="1" x14ac:dyDescent="0.25">
      <c r="A103" s="245">
        <v>1</v>
      </c>
      <c r="B103" s="327" t="s">
        <v>219</v>
      </c>
      <c r="C103" s="251"/>
      <c r="D103" s="226">
        <f>D104+D105+D106+D108</f>
        <v>7532</v>
      </c>
      <c r="E103" s="334"/>
      <c r="F103" s="334"/>
      <c r="G103" s="334"/>
    </row>
    <row r="104" spans="1:7" s="325" customFormat="1" ht="19.5" hidden="1" customHeight="1" x14ac:dyDescent="0.25">
      <c r="A104" s="245">
        <v>1</v>
      </c>
      <c r="B104" s="335" t="s">
        <v>220</v>
      </c>
      <c r="C104" s="251"/>
      <c r="D104" s="324">
        <v>5370</v>
      </c>
      <c r="E104" s="334"/>
      <c r="F104" s="334"/>
      <c r="G104" s="334"/>
    </row>
    <row r="105" spans="1:7" s="325" customFormat="1" ht="15.75" hidden="1" customHeight="1" x14ac:dyDescent="0.25">
      <c r="A105" s="245">
        <v>1</v>
      </c>
      <c r="B105" s="335" t="s">
        <v>221</v>
      </c>
      <c r="C105" s="251"/>
      <c r="D105" s="324">
        <v>1611</v>
      </c>
      <c r="E105" s="334"/>
      <c r="F105" s="334"/>
      <c r="G105" s="334"/>
    </row>
    <row r="106" spans="1:7" s="325" customFormat="1" ht="30.75" hidden="1" customHeight="1" x14ac:dyDescent="0.25">
      <c r="A106" s="245">
        <v>1</v>
      </c>
      <c r="B106" s="335" t="s">
        <v>222</v>
      </c>
      <c r="C106" s="251"/>
      <c r="D106" s="324"/>
      <c r="E106" s="334"/>
      <c r="F106" s="334"/>
      <c r="G106" s="334"/>
    </row>
    <row r="107" spans="1:7" s="325" customFormat="1" hidden="1" x14ac:dyDescent="0.25">
      <c r="A107" s="245">
        <v>1</v>
      </c>
      <c r="B107" s="335" t="s">
        <v>223</v>
      </c>
      <c r="C107" s="251"/>
      <c r="D107" s="324"/>
      <c r="E107" s="334"/>
      <c r="F107" s="334"/>
      <c r="G107" s="334"/>
    </row>
    <row r="108" spans="1:7" s="325" customFormat="1" ht="30" hidden="1" x14ac:dyDescent="0.25">
      <c r="A108" s="245">
        <v>1</v>
      </c>
      <c r="B108" s="335" t="s">
        <v>224</v>
      </c>
      <c r="C108" s="251"/>
      <c r="D108" s="324">
        <v>551</v>
      </c>
      <c r="E108" s="334"/>
      <c r="F108" s="334"/>
      <c r="G108" s="334"/>
    </row>
    <row r="109" spans="1:7" s="325" customFormat="1" hidden="1" x14ac:dyDescent="0.25">
      <c r="A109" s="245">
        <v>1</v>
      </c>
      <c r="B109" s="335" t="s">
        <v>223</v>
      </c>
      <c r="C109" s="251"/>
      <c r="D109" s="421">
        <v>61</v>
      </c>
      <c r="E109" s="334"/>
      <c r="F109" s="334"/>
      <c r="G109" s="334"/>
    </row>
    <row r="110" spans="1:7" s="325" customFormat="1" ht="30" hidden="1" customHeight="1" x14ac:dyDescent="0.25">
      <c r="A110" s="245">
        <v>1</v>
      </c>
      <c r="B110" s="327" t="s">
        <v>225</v>
      </c>
      <c r="C110" s="251"/>
      <c r="D110" s="226">
        <f>SUM(D111,D112,D114)</f>
        <v>15812</v>
      </c>
      <c r="E110" s="334"/>
      <c r="F110" s="334"/>
      <c r="G110" s="334"/>
    </row>
    <row r="111" spans="1:7" s="325" customFormat="1" ht="30" hidden="1" x14ac:dyDescent="0.25">
      <c r="A111" s="245">
        <v>1</v>
      </c>
      <c r="B111" s="335" t="s">
        <v>226</v>
      </c>
      <c r="C111" s="251"/>
      <c r="D111" s="226">
        <v>500</v>
      </c>
      <c r="E111" s="334"/>
      <c r="F111" s="334"/>
      <c r="G111" s="334"/>
    </row>
    <row r="112" spans="1:7" s="325" customFormat="1" ht="45" hidden="1" x14ac:dyDescent="0.25">
      <c r="A112" s="245">
        <v>1</v>
      </c>
      <c r="B112" s="335" t="s">
        <v>227</v>
      </c>
      <c r="C112" s="251"/>
      <c r="D112" s="296">
        <v>11678</v>
      </c>
      <c r="E112" s="334"/>
      <c r="F112" s="334"/>
      <c r="G112" s="334"/>
    </row>
    <row r="113" spans="1:7" s="325" customFormat="1" hidden="1" x14ac:dyDescent="0.25">
      <c r="A113" s="245">
        <v>1</v>
      </c>
      <c r="B113" s="335" t="s">
        <v>223</v>
      </c>
      <c r="C113" s="251"/>
      <c r="D113" s="296">
        <v>3400</v>
      </c>
      <c r="E113" s="334"/>
      <c r="F113" s="334"/>
      <c r="G113" s="334"/>
    </row>
    <row r="114" spans="1:7" s="325" customFormat="1" ht="45" hidden="1" x14ac:dyDescent="0.25">
      <c r="A114" s="245">
        <v>1</v>
      </c>
      <c r="B114" s="335" t="s">
        <v>228</v>
      </c>
      <c r="C114" s="251"/>
      <c r="D114" s="296">
        <v>3634</v>
      </c>
      <c r="E114" s="334"/>
      <c r="F114" s="334"/>
      <c r="G114" s="334"/>
    </row>
    <row r="115" spans="1:7" s="325" customFormat="1" hidden="1" x14ac:dyDescent="0.25">
      <c r="A115" s="245">
        <v>1</v>
      </c>
      <c r="B115" s="335" t="s">
        <v>223</v>
      </c>
      <c r="C115" s="251"/>
      <c r="D115" s="296">
        <v>2536</v>
      </c>
      <c r="E115" s="334"/>
      <c r="F115" s="334"/>
      <c r="G115" s="334"/>
    </row>
    <row r="116" spans="1:7" s="325" customFormat="1" ht="31.5" hidden="1" customHeight="1" x14ac:dyDescent="0.25">
      <c r="A116" s="245">
        <v>1</v>
      </c>
      <c r="B116" s="327" t="s">
        <v>229</v>
      </c>
      <c r="C116" s="251"/>
      <c r="D116" s="226"/>
      <c r="E116" s="334"/>
      <c r="F116" s="334"/>
      <c r="G116" s="334"/>
    </row>
    <row r="117" spans="1:7" s="325" customFormat="1" ht="30" hidden="1" x14ac:dyDescent="0.25">
      <c r="A117" s="245">
        <v>1</v>
      </c>
      <c r="B117" s="246" t="s">
        <v>230</v>
      </c>
      <c r="C117" s="251"/>
      <c r="D117" s="226"/>
      <c r="E117" s="334"/>
      <c r="F117" s="334"/>
      <c r="G117" s="334"/>
    </row>
    <row r="118" spans="1:7" s="325" customFormat="1" ht="15.75" hidden="1" customHeight="1" x14ac:dyDescent="0.25">
      <c r="A118" s="245">
        <v>1</v>
      </c>
      <c r="B118" s="327" t="s">
        <v>231</v>
      </c>
      <c r="C118" s="251"/>
      <c r="D118" s="226"/>
      <c r="E118" s="334"/>
      <c r="F118" s="334"/>
      <c r="G118" s="334"/>
    </row>
    <row r="119" spans="1:7" s="325" customFormat="1" ht="15.75" hidden="1" customHeight="1" x14ac:dyDescent="0.25">
      <c r="A119" s="245">
        <v>1</v>
      </c>
      <c r="B119" s="246" t="s">
        <v>232</v>
      </c>
      <c r="C119" s="251"/>
      <c r="D119" s="226"/>
      <c r="E119" s="334"/>
      <c r="F119" s="334"/>
      <c r="G119" s="334"/>
    </row>
    <row r="120" spans="1:7" s="325" customFormat="1" hidden="1" x14ac:dyDescent="0.25">
      <c r="A120" s="245">
        <v>1</v>
      </c>
      <c r="B120" s="256" t="s">
        <v>113</v>
      </c>
      <c r="C120" s="326"/>
      <c r="D120" s="324"/>
      <c r="E120" s="334"/>
      <c r="F120" s="334"/>
      <c r="G120" s="334"/>
    </row>
    <row r="121" spans="1:7" s="325" customFormat="1" hidden="1" x14ac:dyDescent="0.25">
      <c r="A121" s="245">
        <v>1</v>
      </c>
      <c r="B121" s="249" t="s">
        <v>147</v>
      </c>
      <c r="C121" s="326"/>
      <c r="D121" s="421"/>
      <c r="E121" s="334"/>
      <c r="F121" s="334"/>
      <c r="G121" s="334"/>
    </row>
    <row r="122" spans="1:7" s="405" customFormat="1" ht="30" hidden="1" x14ac:dyDescent="0.25">
      <c r="A122" s="245">
        <v>1</v>
      </c>
      <c r="B122" s="256" t="s">
        <v>114</v>
      </c>
      <c r="C122" s="261"/>
      <c r="D122" s="226">
        <v>13125</v>
      </c>
      <c r="E122" s="226"/>
      <c r="F122" s="226"/>
      <c r="G122" s="226"/>
    </row>
    <row r="123" spans="1:7" s="325" customFormat="1" ht="15.75" hidden="1" customHeight="1" x14ac:dyDescent="0.25">
      <c r="A123" s="245">
        <v>1</v>
      </c>
      <c r="B123" s="256" t="s">
        <v>233</v>
      </c>
      <c r="C123" s="251"/>
      <c r="D123" s="226"/>
      <c r="E123" s="334"/>
      <c r="F123" s="334"/>
      <c r="G123" s="334"/>
    </row>
    <row r="124" spans="1:7" s="325" customFormat="1" hidden="1" x14ac:dyDescent="0.25">
      <c r="A124" s="245">
        <v>1</v>
      </c>
      <c r="B124" s="337" t="s">
        <v>234</v>
      </c>
      <c r="C124" s="251"/>
      <c r="D124" s="226">
        <v>50</v>
      </c>
      <c r="E124" s="334"/>
      <c r="F124" s="334"/>
      <c r="G124" s="334"/>
    </row>
    <row r="125" spans="1:7" s="325" customFormat="1" hidden="1" x14ac:dyDescent="0.25">
      <c r="A125" s="245">
        <v>1</v>
      </c>
      <c r="B125" s="338" t="s">
        <v>149</v>
      </c>
      <c r="C125" s="251"/>
      <c r="D125" s="234">
        <f>D101+ROUND(D120*3.2,0)+D122</f>
        <v>36469</v>
      </c>
      <c r="E125" s="334"/>
      <c r="F125" s="334"/>
      <c r="G125" s="334"/>
    </row>
    <row r="126" spans="1:7" s="325" customFormat="1" hidden="1" x14ac:dyDescent="0.25">
      <c r="A126" s="245">
        <v>1</v>
      </c>
      <c r="B126" s="339" t="s">
        <v>148</v>
      </c>
      <c r="C126" s="251"/>
      <c r="D126" s="234">
        <f>SUM(D99,D125)</f>
        <v>219408.02849002849</v>
      </c>
      <c r="E126" s="334"/>
      <c r="F126" s="334"/>
      <c r="G126" s="334"/>
    </row>
    <row r="127" spans="1:7" s="405" customFormat="1" hidden="1" x14ac:dyDescent="0.25">
      <c r="A127" s="245">
        <v>1</v>
      </c>
      <c r="B127" s="268" t="s">
        <v>7</v>
      </c>
      <c r="C127" s="513"/>
      <c r="D127" s="226"/>
      <c r="E127" s="226"/>
      <c r="F127" s="226"/>
      <c r="G127" s="226"/>
    </row>
    <row r="128" spans="1:7" s="405" customFormat="1" hidden="1" x14ac:dyDescent="0.25">
      <c r="A128" s="245">
        <v>1</v>
      </c>
      <c r="B128" s="270" t="s">
        <v>136</v>
      </c>
      <c r="C128" s="513"/>
      <c r="D128" s="226"/>
      <c r="E128" s="226"/>
      <c r="F128" s="226"/>
      <c r="G128" s="226"/>
    </row>
    <row r="129" spans="1:72" s="405" customFormat="1" hidden="1" x14ac:dyDescent="0.25">
      <c r="A129" s="245">
        <v>1</v>
      </c>
      <c r="B129" s="310" t="s">
        <v>43</v>
      </c>
      <c r="C129" s="514">
        <v>300</v>
      </c>
      <c r="D129" s="226">
        <v>650</v>
      </c>
      <c r="E129" s="498">
        <v>10.5</v>
      </c>
      <c r="F129" s="226">
        <f>ROUND(G129/C129,0)</f>
        <v>23</v>
      </c>
      <c r="G129" s="226">
        <f>ROUND(D129*E129,0)</f>
        <v>6825</v>
      </c>
    </row>
    <row r="130" spans="1:72" s="405" customFormat="1" ht="16.5" hidden="1" customHeight="1" x14ac:dyDescent="0.25">
      <c r="A130" s="245">
        <v>1</v>
      </c>
      <c r="B130" s="239" t="s">
        <v>9</v>
      </c>
      <c r="C130" s="515"/>
      <c r="D130" s="373">
        <f t="shared" ref="D130" si="4">D129</f>
        <v>650</v>
      </c>
      <c r="E130" s="516">
        <f t="shared" ref="E130:G130" si="5">E129</f>
        <v>10.5</v>
      </c>
      <c r="F130" s="373">
        <f t="shared" si="5"/>
        <v>23</v>
      </c>
      <c r="G130" s="373">
        <f t="shared" si="5"/>
        <v>6825</v>
      </c>
    </row>
    <row r="131" spans="1:72" s="405" customFormat="1" ht="16.5" hidden="1" customHeight="1" x14ac:dyDescent="0.25">
      <c r="A131" s="245">
        <v>1</v>
      </c>
      <c r="B131" s="270" t="s">
        <v>74</v>
      </c>
      <c r="C131" s="515"/>
      <c r="D131" s="517"/>
      <c r="E131" s="518"/>
      <c r="F131" s="517"/>
      <c r="G131" s="517"/>
    </row>
    <row r="132" spans="1:72" s="405" customFormat="1" hidden="1" x14ac:dyDescent="0.25">
      <c r="A132" s="245">
        <v>1</v>
      </c>
      <c r="B132" s="271" t="s">
        <v>21</v>
      </c>
      <c r="C132" s="497">
        <v>240</v>
      </c>
      <c r="D132" s="226">
        <v>51</v>
      </c>
      <c r="E132" s="498">
        <v>8</v>
      </c>
      <c r="F132" s="226">
        <f>ROUND(G132/C132,0)</f>
        <v>2</v>
      </c>
      <c r="G132" s="226">
        <f>ROUND(D132*E132,0)</f>
        <v>408</v>
      </c>
    </row>
    <row r="133" spans="1:72" s="405" customFormat="1" hidden="1" x14ac:dyDescent="0.25">
      <c r="A133" s="245">
        <v>1</v>
      </c>
      <c r="B133" s="271" t="s">
        <v>27</v>
      </c>
      <c r="C133" s="497">
        <v>240</v>
      </c>
      <c r="D133" s="226">
        <v>20</v>
      </c>
      <c r="E133" s="498">
        <v>8</v>
      </c>
      <c r="F133" s="226">
        <f t="shared" ref="F133:F139" si="6">ROUND(G133/C133,0)</f>
        <v>1</v>
      </c>
      <c r="G133" s="226">
        <f t="shared" ref="G133:G139" si="7">ROUND(D133*E133,0)</f>
        <v>160</v>
      </c>
    </row>
    <row r="134" spans="1:72" s="405" customFormat="1" hidden="1" x14ac:dyDescent="0.25">
      <c r="A134" s="245">
        <v>1</v>
      </c>
      <c r="B134" s="271" t="s">
        <v>39</v>
      </c>
      <c r="C134" s="497">
        <v>240</v>
      </c>
      <c r="D134" s="226">
        <v>641</v>
      </c>
      <c r="E134" s="498">
        <v>8</v>
      </c>
      <c r="F134" s="226">
        <f t="shared" si="6"/>
        <v>21</v>
      </c>
      <c r="G134" s="226">
        <f t="shared" si="7"/>
        <v>5128</v>
      </c>
    </row>
    <row r="135" spans="1:72" s="405" customFormat="1" hidden="1" x14ac:dyDescent="0.25">
      <c r="A135" s="245">
        <v>1</v>
      </c>
      <c r="B135" s="271" t="s">
        <v>45</v>
      </c>
      <c r="C135" s="497">
        <v>240</v>
      </c>
      <c r="D135" s="226">
        <v>28</v>
      </c>
      <c r="E135" s="498">
        <v>8</v>
      </c>
      <c r="F135" s="226">
        <f t="shared" si="6"/>
        <v>1</v>
      </c>
      <c r="G135" s="226">
        <f t="shared" si="7"/>
        <v>224</v>
      </c>
    </row>
    <row r="136" spans="1:72" s="405" customFormat="1" hidden="1" x14ac:dyDescent="0.25">
      <c r="A136" s="245">
        <v>1</v>
      </c>
      <c r="B136" s="271" t="s">
        <v>22</v>
      </c>
      <c r="C136" s="497">
        <v>240</v>
      </c>
      <c r="D136" s="226">
        <v>446</v>
      </c>
      <c r="E136" s="498">
        <v>8</v>
      </c>
      <c r="F136" s="226">
        <f t="shared" si="6"/>
        <v>15</v>
      </c>
      <c r="G136" s="226">
        <f t="shared" si="7"/>
        <v>3568</v>
      </c>
    </row>
    <row r="137" spans="1:72" s="405" customFormat="1" hidden="1" x14ac:dyDescent="0.25">
      <c r="A137" s="245">
        <v>1</v>
      </c>
      <c r="B137" s="271" t="s">
        <v>43</v>
      </c>
      <c r="C137" s="497">
        <v>240</v>
      </c>
      <c r="D137" s="226">
        <v>4</v>
      </c>
      <c r="E137" s="498">
        <v>8</v>
      </c>
      <c r="F137" s="226">
        <f t="shared" si="6"/>
        <v>0</v>
      </c>
      <c r="G137" s="226">
        <f t="shared" si="7"/>
        <v>32</v>
      </c>
    </row>
    <row r="138" spans="1:72" s="405" customFormat="1" hidden="1" x14ac:dyDescent="0.25">
      <c r="A138" s="245">
        <v>1</v>
      </c>
      <c r="B138" s="271" t="s">
        <v>8</v>
      </c>
      <c r="C138" s="497">
        <v>240</v>
      </c>
      <c r="D138" s="226">
        <v>20</v>
      </c>
      <c r="E138" s="498">
        <v>8</v>
      </c>
      <c r="F138" s="226">
        <f t="shared" si="6"/>
        <v>1</v>
      </c>
      <c r="G138" s="226">
        <f t="shared" si="7"/>
        <v>160</v>
      </c>
    </row>
    <row r="139" spans="1:72" s="405" customFormat="1" hidden="1" x14ac:dyDescent="0.25">
      <c r="A139" s="245">
        <v>1</v>
      </c>
      <c r="B139" s="271" t="s">
        <v>35</v>
      </c>
      <c r="C139" s="497">
        <v>240</v>
      </c>
      <c r="D139" s="226">
        <v>30</v>
      </c>
      <c r="E139" s="498">
        <v>8</v>
      </c>
      <c r="F139" s="226">
        <f t="shared" si="6"/>
        <v>1</v>
      </c>
      <c r="G139" s="226">
        <f t="shared" si="7"/>
        <v>240</v>
      </c>
    </row>
    <row r="140" spans="1:72" s="405" customFormat="1" hidden="1" x14ac:dyDescent="0.25">
      <c r="A140" s="245">
        <v>1</v>
      </c>
      <c r="B140" s="239" t="s">
        <v>138</v>
      </c>
      <c r="C140" s="519"/>
      <c r="D140" s="373">
        <f>SUM(D132:D139)</f>
        <v>1240</v>
      </c>
      <c r="E140" s="503">
        <f t="shared" ref="E140" si="8">E132</f>
        <v>8</v>
      </c>
      <c r="F140" s="373">
        <f t="shared" ref="F140:G140" si="9">SUM(F132:F139)</f>
        <v>42</v>
      </c>
      <c r="G140" s="373">
        <f t="shared" si="9"/>
        <v>9920</v>
      </c>
    </row>
    <row r="141" spans="1:72" s="245" customFormat="1" ht="21.75" hidden="1" customHeight="1" x14ac:dyDescent="0.25">
      <c r="A141" s="245">
        <v>1</v>
      </c>
      <c r="B141" s="275" t="s">
        <v>110</v>
      </c>
      <c r="C141" s="497"/>
      <c r="D141" s="234">
        <f>D130+D140</f>
        <v>1890</v>
      </c>
      <c r="E141" s="233">
        <f>G141/D141</f>
        <v>8.8597883597883591</v>
      </c>
      <c r="F141" s="234">
        <f>F130+F140</f>
        <v>65</v>
      </c>
      <c r="G141" s="234">
        <f>G130+G140</f>
        <v>16745</v>
      </c>
    </row>
    <row r="142" spans="1:72" s="245" customFormat="1" ht="31.5" hidden="1" customHeight="1" x14ac:dyDescent="0.25">
      <c r="A142" s="245">
        <v>1</v>
      </c>
      <c r="B142" s="390" t="s">
        <v>164</v>
      </c>
      <c r="C142" s="497"/>
      <c r="D142" s="517">
        <v>9000</v>
      </c>
      <c r="E142" s="517"/>
      <c r="F142" s="517"/>
      <c r="G142" s="517"/>
    </row>
    <row r="143" spans="1:72" s="245" customFormat="1" ht="31.5" hidden="1" customHeight="1" x14ac:dyDescent="0.25">
      <c r="A143" s="245">
        <v>1</v>
      </c>
      <c r="B143" s="390" t="s">
        <v>165</v>
      </c>
      <c r="C143" s="520"/>
      <c r="D143" s="521">
        <v>3000</v>
      </c>
      <c r="E143" s="522"/>
      <c r="F143" s="434"/>
      <c r="G143" s="434"/>
    </row>
    <row r="144" spans="1:72" s="507" customFormat="1" hidden="1" x14ac:dyDescent="0.25">
      <c r="A144" s="245">
        <v>1</v>
      </c>
      <c r="B144" s="523" t="s">
        <v>10</v>
      </c>
      <c r="C144" s="505"/>
      <c r="D144" s="505"/>
      <c r="E144" s="505"/>
      <c r="F144" s="505"/>
      <c r="G144" s="505"/>
      <c r="H144" s="506"/>
      <c r="I144" s="506"/>
      <c r="J144" s="506"/>
      <c r="K144" s="506"/>
      <c r="L144" s="506"/>
      <c r="M144" s="506"/>
      <c r="N144" s="506"/>
      <c r="O144" s="506"/>
      <c r="P144" s="506"/>
      <c r="Q144" s="506"/>
      <c r="R144" s="506"/>
      <c r="S144" s="506"/>
      <c r="T144" s="506"/>
      <c r="U144" s="506"/>
      <c r="V144" s="506"/>
      <c r="W144" s="506"/>
      <c r="X144" s="506"/>
      <c r="Y144" s="506"/>
      <c r="Z144" s="506"/>
      <c r="AA144" s="506"/>
      <c r="AB144" s="506"/>
      <c r="AC144" s="506"/>
      <c r="AD144" s="506"/>
      <c r="AE144" s="506"/>
      <c r="AF144" s="506"/>
      <c r="AG144" s="506"/>
      <c r="AH144" s="506"/>
      <c r="AI144" s="506"/>
      <c r="AJ144" s="506"/>
      <c r="AK144" s="506"/>
      <c r="AL144" s="506"/>
      <c r="AM144" s="506"/>
      <c r="AN144" s="506"/>
      <c r="AO144" s="506"/>
      <c r="AP144" s="506"/>
      <c r="AQ144" s="506"/>
      <c r="AR144" s="506"/>
      <c r="AS144" s="506"/>
      <c r="AT144" s="506"/>
      <c r="AU144" s="506"/>
      <c r="AV144" s="506"/>
      <c r="AW144" s="506"/>
      <c r="AX144" s="506"/>
      <c r="AY144" s="506"/>
      <c r="AZ144" s="506"/>
      <c r="BA144" s="506"/>
      <c r="BB144" s="506"/>
      <c r="BC144" s="506"/>
      <c r="BD144" s="506"/>
      <c r="BE144" s="506"/>
      <c r="BF144" s="506"/>
      <c r="BG144" s="506"/>
      <c r="BH144" s="506"/>
      <c r="BI144" s="506"/>
      <c r="BJ144" s="506"/>
      <c r="BK144" s="506"/>
      <c r="BL144" s="506"/>
      <c r="BM144" s="506"/>
      <c r="BN144" s="506"/>
      <c r="BO144" s="506"/>
      <c r="BP144" s="506"/>
      <c r="BQ144" s="506"/>
      <c r="BR144" s="506"/>
      <c r="BS144" s="506"/>
      <c r="BT144" s="506"/>
    </row>
    <row r="145" spans="1:8" s="245" customFormat="1" hidden="1" x14ac:dyDescent="0.25">
      <c r="A145" s="245">
        <v>1</v>
      </c>
      <c r="B145" s="524"/>
      <c r="C145" s="509"/>
      <c r="D145" s="226"/>
      <c r="E145" s="226"/>
      <c r="F145" s="226"/>
      <c r="G145" s="226"/>
    </row>
    <row r="146" spans="1:8" s="245" customFormat="1" ht="18" hidden="1" customHeight="1" x14ac:dyDescent="0.25">
      <c r="A146" s="245">
        <v>1</v>
      </c>
      <c r="B146" s="525" t="s">
        <v>87</v>
      </c>
      <c r="C146" s="510"/>
      <c r="D146" s="226"/>
      <c r="E146" s="226"/>
      <c r="F146" s="226"/>
      <c r="G146" s="226"/>
    </row>
    <row r="147" spans="1:8" s="245" customFormat="1" hidden="1" x14ac:dyDescent="0.25">
      <c r="A147" s="245">
        <v>1</v>
      </c>
      <c r="B147" s="300" t="s">
        <v>4</v>
      </c>
      <c r="C147" s="510"/>
      <c r="D147" s="226"/>
      <c r="E147" s="226"/>
      <c r="F147" s="226"/>
      <c r="G147" s="226"/>
    </row>
    <row r="148" spans="1:8" s="245" customFormat="1" hidden="1" x14ac:dyDescent="0.25">
      <c r="A148" s="245">
        <v>1</v>
      </c>
      <c r="B148" s="227" t="s">
        <v>37</v>
      </c>
      <c r="C148" s="497">
        <v>340</v>
      </c>
      <c r="D148" s="226">
        <v>1540</v>
      </c>
      <c r="E148" s="498">
        <v>11</v>
      </c>
      <c r="F148" s="226">
        <f>ROUND(G148/C148,0)</f>
        <v>50</v>
      </c>
      <c r="G148" s="226">
        <f>ROUND(D148*E148,0)</f>
        <v>16940</v>
      </c>
    </row>
    <row r="149" spans="1:8" s="245" customFormat="1" hidden="1" x14ac:dyDescent="0.25">
      <c r="A149" s="245">
        <v>1</v>
      </c>
      <c r="B149" s="227" t="s">
        <v>44</v>
      </c>
      <c r="C149" s="497">
        <v>340</v>
      </c>
      <c r="D149" s="226">
        <v>390</v>
      </c>
      <c r="E149" s="498">
        <v>11</v>
      </c>
      <c r="F149" s="226">
        <f>ROUND(G149/C149,0)</f>
        <v>13</v>
      </c>
      <c r="G149" s="226">
        <f>ROUND(D149*E149,0)</f>
        <v>4290</v>
      </c>
    </row>
    <row r="150" spans="1:8" s="245" customFormat="1" hidden="1" x14ac:dyDescent="0.25">
      <c r="A150" s="245">
        <v>1</v>
      </c>
      <c r="B150" s="227" t="s">
        <v>8</v>
      </c>
      <c r="C150" s="497">
        <v>340</v>
      </c>
      <c r="D150" s="226">
        <v>1725</v>
      </c>
      <c r="E150" s="498">
        <v>7.5</v>
      </c>
      <c r="F150" s="226">
        <f>ROUND(G150/C150,0)</f>
        <v>38</v>
      </c>
      <c r="G150" s="226">
        <f>ROUND(D150*E150,0)</f>
        <v>12938</v>
      </c>
    </row>
    <row r="151" spans="1:8" s="245" customFormat="1" hidden="1" x14ac:dyDescent="0.25">
      <c r="A151" s="245">
        <v>1</v>
      </c>
      <c r="B151" s="227" t="s">
        <v>95</v>
      </c>
      <c r="C151" s="497">
        <v>340</v>
      </c>
      <c r="D151" s="226">
        <v>1190</v>
      </c>
      <c r="E151" s="498">
        <v>10</v>
      </c>
      <c r="F151" s="226">
        <f>ROUND(G151/C151,0)</f>
        <v>35</v>
      </c>
      <c r="G151" s="226">
        <f>ROUND(D151*E151,0)</f>
        <v>11900</v>
      </c>
    </row>
    <row r="152" spans="1:8" s="405" customFormat="1" hidden="1" x14ac:dyDescent="0.25">
      <c r="A152" s="245">
        <v>1</v>
      </c>
      <c r="B152" s="491" t="s">
        <v>5</v>
      </c>
      <c r="C152" s="303"/>
      <c r="D152" s="234">
        <f>D148+D149+D150+D151</f>
        <v>4845</v>
      </c>
      <c r="E152" s="233">
        <f>G152/D152</f>
        <v>9.5083591331269357</v>
      </c>
      <c r="F152" s="234">
        <f>F148+F149+F150+F151</f>
        <v>136</v>
      </c>
      <c r="G152" s="234">
        <f>G148+G149+G150+G151</f>
        <v>46068</v>
      </c>
    </row>
    <row r="153" spans="1:8" s="325" customFormat="1" ht="18.75" hidden="1" customHeight="1" x14ac:dyDescent="0.25">
      <c r="A153" s="245">
        <v>1</v>
      </c>
      <c r="B153" s="323" t="s">
        <v>213</v>
      </c>
      <c r="C153" s="323"/>
      <c r="D153" s="419"/>
      <c r="E153" s="324"/>
      <c r="F153" s="324"/>
      <c r="G153" s="324"/>
    </row>
    <row r="154" spans="1:8" s="325" customFormat="1" ht="15" hidden="1" customHeight="1" x14ac:dyDescent="0.25">
      <c r="A154" s="245">
        <v>1</v>
      </c>
      <c r="B154" s="246" t="s">
        <v>115</v>
      </c>
      <c r="C154" s="326"/>
      <c r="D154" s="324">
        <f>SUM(D155,D156,D157,D158)</f>
        <v>11200</v>
      </c>
      <c r="E154" s="324"/>
      <c r="F154" s="324"/>
      <c r="G154" s="324"/>
    </row>
    <row r="155" spans="1:8" s="325" customFormat="1" ht="15" hidden="1" customHeight="1" x14ac:dyDescent="0.25">
      <c r="A155" s="245">
        <v>1</v>
      </c>
      <c r="B155" s="327" t="s">
        <v>214</v>
      </c>
      <c r="C155" s="326"/>
      <c r="D155" s="324"/>
      <c r="E155" s="324"/>
      <c r="F155" s="324"/>
      <c r="G155" s="324"/>
    </row>
    <row r="156" spans="1:8" s="325" customFormat="1" ht="17.25" hidden="1" customHeight="1" x14ac:dyDescent="0.25">
      <c r="A156" s="245">
        <v>1</v>
      </c>
      <c r="B156" s="327" t="s">
        <v>215</v>
      </c>
      <c r="C156" s="326"/>
      <c r="D156" s="226">
        <v>3200</v>
      </c>
      <c r="E156" s="324"/>
      <c r="F156" s="324"/>
      <c r="G156" s="324"/>
    </row>
    <row r="157" spans="1:8" s="325" customFormat="1" ht="30" hidden="1" customHeight="1" x14ac:dyDescent="0.25">
      <c r="A157" s="245">
        <v>1</v>
      </c>
      <c r="B157" s="327" t="s">
        <v>216</v>
      </c>
      <c r="C157" s="326"/>
      <c r="D157" s="226"/>
      <c r="E157" s="324"/>
      <c r="F157" s="324"/>
      <c r="G157" s="324"/>
    </row>
    <row r="158" spans="1:8" s="325" customFormat="1" ht="15" hidden="1" customHeight="1" x14ac:dyDescent="0.25">
      <c r="A158" s="245">
        <v>1</v>
      </c>
      <c r="B158" s="246" t="s">
        <v>217</v>
      </c>
      <c r="C158" s="326"/>
      <c r="D158" s="226">
        <v>8000</v>
      </c>
      <c r="E158" s="324"/>
      <c r="F158" s="324"/>
      <c r="G158" s="324"/>
    </row>
    <row r="159" spans="1:8" s="325" customFormat="1" ht="45" hidden="1" customHeight="1" x14ac:dyDescent="0.25">
      <c r="A159" s="245">
        <v>1</v>
      </c>
      <c r="B159" s="246" t="s">
        <v>336</v>
      </c>
      <c r="C159" s="326"/>
      <c r="D159" s="238">
        <v>2866</v>
      </c>
      <c r="E159" s="324"/>
      <c r="F159" s="324"/>
      <c r="G159" s="324"/>
      <c r="H159" s="420"/>
    </row>
    <row r="160" spans="1:8" s="405" customFormat="1" ht="15" hidden="1" customHeight="1" x14ac:dyDescent="0.25">
      <c r="A160" s="245">
        <v>1</v>
      </c>
      <c r="B160" s="256" t="s">
        <v>113</v>
      </c>
      <c r="C160" s="251"/>
      <c r="D160" s="226">
        <v>31243</v>
      </c>
      <c r="E160" s="226"/>
      <c r="F160" s="226"/>
      <c r="G160" s="226"/>
    </row>
    <row r="161" spans="1:7" s="325" customFormat="1" ht="15" hidden="1" customHeight="1" x14ac:dyDescent="0.25">
      <c r="A161" s="245">
        <v>1</v>
      </c>
      <c r="B161" s="249" t="s">
        <v>147</v>
      </c>
      <c r="C161" s="330"/>
      <c r="D161" s="226"/>
      <c r="E161" s="324"/>
      <c r="F161" s="324"/>
      <c r="G161" s="324"/>
    </row>
    <row r="162" spans="1:7" s="325" customFormat="1" ht="15.75" hidden="1" customHeight="1" x14ac:dyDescent="0.25">
      <c r="A162" s="245">
        <v>1</v>
      </c>
      <c r="B162" s="331" t="s">
        <v>218</v>
      </c>
      <c r="C162" s="332"/>
      <c r="D162" s="326">
        <f>D154+ROUND(D160*3.2,0)</f>
        <v>111178</v>
      </c>
      <c r="E162" s="334"/>
      <c r="F162" s="334"/>
      <c r="G162" s="334"/>
    </row>
    <row r="163" spans="1:7" s="325" customFormat="1" ht="15.75" hidden="1" customHeight="1" x14ac:dyDescent="0.25">
      <c r="A163" s="245">
        <v>1</v>
      </c>
      <c r="B163" s="323" t="s">
        <v>150</v>
      </c>
      <c r="C163" s="251"/>
      <c r="D163" s="226"/>
      <c r="E163" s="334"/>
      <c r="F163" s="334"/>
      <c r="G163" s="334"/>
    </row>
    <row r="164" spans="1:7" s="325" customFormat="1" ht="15.75" hidden="1" customHeight="1" x14ac:dyDescent="0.25">
      <c r="A164" s="245">
        <v>1</v>
      </c>
      <c r="B164" s="246" t="s">
        <v>115</v>
      </c>
      <c r="C164" s="251"/>
      <c r="D164" s="226">
        <f>SUM(D165,D166,D173,D179,D180,D181,D182)</f>
        <v>10156</v>
      </c>
      <c r="E164" s="334"/>
      <c r="F164" s="334"/>
      <c r="G164" s="334"/>
    </row>
    <row r="165" spans="1:7" s="325" customFormat="1" ht="15.75" hidden="1" customHeight="1" x14ac:dyDescent="0.25">
      <c r="A165" s="245">
        <v>1</v>
      </c>
      <c r="B165" s="246" t="s">
        <v>214</v>
      </c>
      <c r="C165" s="251"/>
      <c r="D165" s="226"/>
      <c r="E165" s="334"/>
      <c r="F165" s="334"/>
      <c r="G165" s="334"/>
    </row>
    <row r="166" spans="1:7" s="325" customFormat="1" ht="15.75" hidden="1" customHeight="1" x14ac:dyDescent="0.25">
      <c r="A166" s="245">
        <v>1</v>
      </c>
      <c r="B166" s="327" t="s">
        <v>219</v>
      </c>
      <c r="C166" s="251"/>
      <c r="D166" s="226">
        <f>D167+D168+D169+D171</f>
        <v>9156</v>
      </c>
      <c r="E166" s="334"/>
      <c r="F166" s="334"/>
      <c r="G166" s="334"/>
    </row>
    <row r="167" spans="1:7" s="325" customFormat="1" ht="19.5" hidden="1" customHeight="1" x14ac:dyDescent="0.25">
      <c r="A167" s="245">
        <v>1</v>
      </c>
      <c r="B167" s="335" t="s">
        <v>220</v>
      </c>
      <c r="C167" s="251"/>
      <c r="D167" s="324">
        <v>7042</v>
      </c>
      <c r="E167" s="334"/>
      <c r="F167" s="334"/>
      <c r="G167" s="334"/>
    </row>
    <row r="168" spans="1:7" s="325" customFormat="1" ht="15.75" hidden="1" customHeight="1" x14ac:dyDescent="0.25">
      <c r="A168" s="245">
        <v>1</v>
      </c>
      <c r="B168" s="335" t="s">
        <v>221</v>
      </c>
      <c r="C168" s="251"/>
      <c r="D168" s="324">
        <v>2114</v>
      </c>
      <c r="E168" s="334"/>
      <c r="F168" s="334"/>
      <c r="G168" s="334"/>
    </row>
    <row r="169" spans="1:7" s="325" customFormat="1" ht="30.75" hidden="1" customHeight="1" x14ac:dyDescent="0.25">
      <c r="A169" s="245">
        <v>1</v>
      </c>
      <c r="B169" s="335" t="s">
        <v>222</v>
      </c>
      <c r="C169" s="251"/>
      <c r="D169" s="324"/>
      <c r="E169" s="334"/>
      <c r="F169" s="334"/>
      <c r="G169" s="334"/>
    </row>
    <row r="170" spans="1:7" s="325" customFormat="1" ht="15" hidden="1" customHeight="1" x14ac:dyDescent="0.25">
      <c r="A170" s="245">
        <v>1</v>
      </c>
      <c r="B170" s="335" t="s">
        <v>223</v>
      </c>
      <c r="C170" s="251"/>
      <c r="D170" s="324"/>
      <c r="E170" s="334"/>
      <c r="F170" s="334"/>
      <c r="G170" s="334"/>
    </row>
    <row r="171" spans="1:7" s="325" customFormat="1" ht="30" hidden="1" customHeight="1" x14ac:dyDescent="0.25">
      <c r="A171" s="245">
        <v>1</v>
      </c>
      <c r="B171" s="335" t="s">
        <v>224</v>
      </c>
      <c r="C171" s="251"/>
      <c r="D171" s="324"/>
      <c r="E171" s="334"/>
      <c r="F171" s="334"/>
      <c r="G171" s="334"/>
    </row>
    <row r="172" spans="1:7" s="325" customFormat="1" ht="15" hidden="1" customHeight="1" x14ac:dyDescent="0.25">
      <c r="A172" s="245">
        <v>1</v>
      </c>
      <c r="B172" s="335" t="s">
        <v>223</v>
      </c>
      <c r="C172" s="251"/>
      <c r="D172" s="421"/>
      <c r="E172" s="334"/>
      <c r="F172" s="334"/>
      <c r="G172" s="334"/>
    </row>
    <row r="173" spans="1:7" s="325" customFormat="1" ht="30" hidden="1" customHeight="1" x14ac:dyDescent="0.25">
      <c r="A173" s="245">
        <v>1</v>
      </c>
      <c r="B173" s="327" t="s">
        <v>225</v>
      </c>
      <c r="C173" s="251"/>
      <c r="D173" s="226">
        <f>SUM(D174,D175,D177)</f>
        <v>1000</v>
      </c>
      <c r="E173" s="334"/>
      <c r="F173" s="334"/>
      <c r="G173" s="334"/>
    </row>
    <row r="174" spans="1:7" s="325" customFormat="1" ht="30" hidden="1" customHeight="1" x14ac:dyDescent="0.25">
      <c r="A174" s="245">
        <v>1</v>
      </c>
      <c r="B174" s="335" t="s">
        <v>226</v>
      </c>
      <c r="C174" s="251"/>
      <c r="D174" s="226">
        <v>1000</v>
      </c>
      <c r="E174" s="334"/>
      <c r="F174" s="334"/>
      <c r="G174" s="334"/>
    </row>
    <row r="175" spans="1:7" s="325" customFormat="1" ht="45" hidden="1" customHeight="1" x14ac:dyDescent="0.25">
      <c r="A175" s="245">
        <v>1</v>
      </c>
      <c r="B175" s="335" t="s">
        <v>227</v>
      </c>
      <c r="C175" s="251"/>
      <c r="D175" s="296"/>
      <c r="E175" s="334"/>
      <c r="F175" s="334"/>
      <c r="G175" s="334"/>
    </row>
    <row r="176" spans="1:7" s="325" customFormat="1" ht="15" hidden="1" customHeight="1" x14ac:dyDescent="0.25">
      <c r="A176" s="245">
        <v>1</v>
      </c>
      <c r="B176" s="335" t="s">
        <v>223</v>
      </c>
      <c r="C176" s="251"/>
      <c r="D176" s="296"/>
      <c r="E176" s="334"/>
      <c r="F176" s="334"/>
      <c r="G176" s="334"/>
    </row>
    <row r="177" spans="1:7" s="325" customFormat="1" ht="45" hidden="1" customHeight="1" x14ac:dyDescent="0.25">
      <c r="A177" s="245">
        <v>1</v>
      </c>
      <c r="B177" s="335" t="s">
        <v>228</v>
      </c>
      <c r="C177" s="251"/>
      <c r="D177" s="296"/>
      <c r="E177" s="334"/>
      <c r="F177" s="334"/>
      <c r="G177" s="334"/>
    </row>
    <row r="178" spans="1:7" s="325" customFormat="1" ht="15" hidden="1" customHeight="1" x14ac:dyDescent="0.25">
      <c r="A178" s="245">
        <v>1</v>
      </c>
      <c r="B178" s="335" t="s">
        <v>223</v>
      </c>
      <c r="C178" s="251"/>
      <c r="D178" s="296"/>
      <c r="E178" s="334"/>
      <c r="F178" s="334"/>
      <c r="G178" s="334"/>
    </row>
    <row r="179" spans="1:7" s="325" customFormat="1" ht="31.5" hidden="1" customHeight="1" x14ac:dyDescent="0.25">
      <c r="A179" s="245">
        <v>1</v>
      </c>
      <c r="B179" s="327" t="s">
        <v>229</v>
      </c>
      <c r="C179" s="251"/>
      <c r="D179" s="226"/>
      <c r="E179" s="334"/>
      <c r="F179" s="334"/>
      <c r="G179" s="334"/>
    </row>
    <row r="180" spans="1:7" s="325" customFormat="1" ht="30" hidden="1" customHeight="1" x14ac:dyDescent="0.25">
      <c r="A180" s="245">
        <v>1</v>
      </c>
      <c r="B180" s="246" t="s">
        <v>230</v>
      </c>
      <c r="C180" s="251"/>
      <c r="D180" s="226"/>
      <c r="E180" s="334"/>
      <c r="F180" s="334"/>
      <c r="G180" s="334"/>
    </row>
    <row r="181" spans="1:7" s="325" customFormat="1" ht="15.75" hidden="1" customHeight="1" x14ac:dyDescent="0.25">
      <c r="A181" s="245">
        <v>1</v>
      </c>
      <c r="B181" s="327" t="s">
        <v>231</v>
      </c>
      <c r="C181" s="251"/>
      <c r="D181" s="226"/>
      <c r="E181" s="334"/>
      <c r="F181" s="334"/>
      <c r="G181" s="334"/>
    </row>
    <row r="182" spans="1:7" s="325" customFormat="1" ht="15.75" hidden="1" customHeight="1" x14ac:dyDescent="0.25">
      <c r="A182" s="245">
        <v>1</v>
      </c>
      <c r="B182" s="246" t="s">
        <v>232</v>
      </c>
      <c r="C182" s="251"/>
      <c r="D182" s="226"/>
      <c r="E182" s="334"/>
      <c r="F182" s="334"/>
      <c r="G182" s="334"/>
    </row>
    <row r="183" spans="1:7" s="325" customFormat="1" ht="15" hidden="1" customHeight="1" x14ac:dyDescent="0.25">
      <c r="A183" s="245">
        <v>1</v>
      </c>
      <c r="B183" s="256" t="s">
        <v>113</v>
      </c>
      <c r="C183" s="326"/>
      <c r="D183" s="324"/>
      <c r="E183" s="334"/>
      <c r="F183" s="334"/>
      <c r="G183" s="334"/>
    </row>
    <row r="184" spans="1:7" s="325" customFormat="1" ht="15" hidden="1" customHeight="1" x14ac:dyDescent="0.25">
      <c r="A184" s="245">
        <v>1</v>
      </c>
      <c r="B184" s="249" t="s">
        <v>147</v>
      </c>
      <c r="C184" s="326"/>
      <c r="D184" s="421"/>
      <c r="E184" s="334"/>
      <c r="F184" s="334"/>
      <c r="G184" s="334"/>
    </row>
    <row r="185" spans="1:7" s="405" customFormat="1" ht="30" hidden="1" customHeight="1" x14ac:dyDescent="0.25">
      <c r="A185" s="245">
        <v>1</v>
      </c>
      <c r="B185" s="256" t="s">
        <v>114</v>
      </c>
      <c r="C185" s="261"/>
      <c r="D185" s="226">
        <v>11460</v>
      </c>
      <c r="E185" s="226"/>
      <c r="F185" s="226"/>
      <c r="G185" s="226"/>
    </row>
    <row r="186" spans="1:7" s="325" customFormat="1" ht="15.75" hidden="1" customHeight="1" x14ac:dyDescent="0.25">
      <c r="A186" s="245">
        <v>1</v>
      </c>
      <c r="B186" s="256" t="s">
        <v>233</v>
      </c>
      <c r="C186" s="251"/>
      <c r="D186" s="226"/>
      <c r="E186" s="334"/>
      <c r="F186" s="334"/>
      <c r="G186" s="334"/>
    </row>
    <row r="187" spans="1:7" s="325" customFormat="1" ht="15" hidden="1" customHeight="1" x14ac:dyDescent="0.25">
      <c r="A187" s="245">
        <v>1</v>
      </c>
      <c r="B187" s="337" t="s">
        <v>234</v>
      </c>
      <c r="C187" s="251"/>
      <c r="D187" s="226">
        <v>2000</v>
      </c>
      <c r="E187" s="334"/>
      <c r="F187" s="334"/>
      <c r="G187" s="334"/>
    </row>
    <row r="188" spans="1:7" s="325" customFormat="1" ht="15" hidden="1" customHeight="1" x14ac:dyDescent="0.25">
      <c r="A188" s="245">
        <v>1</v>
      </c>
      <c r="B188" s="338" t="s">
        <v>149</v>
      </c>
      <c r="C188" s="251"/>
      <c r="D188" s="234">
        <f>D164+ROUND(D183*3.2,0)+D185</f>
        <v>21616</v>
      </c>
      <c r="E188" s="334"/>
      <c r="F188" s="334"/>
      <c r="G188" s="334"/>
    </row>
    <row r="189" spans="1:7" s="325" customFormat="1" ht="15" hidden="1" customHeight="1" x14ac:dyDescent="0.25">
      <c r="A189" s="245">
        <v>1</v>
      </c>
      <c r="B189" s="339" t="s">
        <v>148</v>
      </c>
      <c r="C189" s="251"/>
      <c r="D189" s="234">
        <f>SUM(D162,D188)</f>
        <v>132794</v>
      </c>
      <c r="E189" s="334"/>
      <c r="F189" s="334"/>
      <c r="G189" s="334"/>
    </row>
    <row r="190" spans="1:7" s="325" customFormat="1" ht="15" hidden="1" customHeight="1" x14ac:dyDescent="0.25">
      <c r="A190" s="245">
        <v>1</v>
      </c>
      <c r="B190" s="500" t="s">
        <v>116</v>
      </c>
      <c r="C190" s="251"/>
      <c r="D190" s="234"/>
      <c r="E190" s="423"/>
      <c r="F190" s="423"/>
      <c r="G190" s="423"/>
    </row>
    <row r="191" spans="1:7" s="325" customFormat="1" ht="15" hidden="1" customHeight="1" x14ac:dyDescent="0.25">
      <c r="A191" s="245">
        <v>1</v>
      </c>
      <c r="B191" s="256" t="s">
        <v>237</v>
      </c>
      <c r="C191" s="251"/>
      <c r="D191" s="226">
        <v>2690</v>
      </c>
      <c r="E191" s="423"/>
      <c r="F191" s="423"/>
      <c r="G191" s="423"/>
    </row>
    <row r="192" spans="1:7" s="405" customFormat="1" ht="15.75" hidden="1" x14ac:dyDescent="0.25">
      <c r="A192" s="245">
        <v>1</v>
      </c>
      <c r="B192" s="367" t="s">
        <v>7</v>
      </c>
      <c r="C192" s="526"/>
      <c r="D192" s="226"/>
      <c r="E192" s="226"/>
      <c r="F192" s="226"/>
      <c r="G192" s="226"/>
    </row>
    <row r="193" spans="1:72" s="405" customFormat="1" ht="15.75" hidden="1" x14ac:dyDescent="0.25">
      <c r="A193" s="245">
        <v>1</v>
      </c>
      <c r="B193" s="243" t="s">
        <v>136</v>
      </c>
      <c r="C193" s="526"/>
      <c r="D193" s="226"/>
      <c r="E193" s="226"/>
      <c r="F193" s="226"/>
      <c r="G193" s="226"/>
    </row>
    <row r="194" spans="1:72" s="405" customFormat="1" hidden="1" x14ac:dyDescent="0.25">
      <c r="A194" s="245">
        <v>1</v>
      </c>
      <c r="B194" s="310" t="s">
        <v>8</v>
      </c>
      <c r="C194" s="526">
        <v>300</v>
      </c>
      <c r="D194" s="510">
        <v>800</v>
      </c>
      <c r="E194" s="527">
        <v>7.5</v>
      </c>
      <c r="F194" s="226">
        <f>ROUND(G194/C194,0)</f>
        <v>20</v>
      </c>
      <c r="G194" s="226">
        <f>ROUND(D194*E194,0)</f>
        <v>6000</v>
      </c>
    </row>
    <row r="195" spans="1:72" s="405" customFormat="1" hidden="1" x14ac:dyDescent="0.25">
      <c r="A195" s="245">
        <v>1</v>
      </c>
      <c r="B195" s="310" t="s">
        <v>45</v>
      </c>
      <c r="C195" s="526">
        <v>300</v>
      </c>
      <c r="D195" s="510">
        <v>140</v>
      </c>
      <c r="E195" s="527">
        <v>10</v>
      </c>
      <c r="F195" s="226">
        <f>ROUND(G195/C195,0)</f>
        <v>5</v>
      </c>
      <c r="G195" s="226">
        <f>ROUND(D195*E195,0)</f>
        <v>1400</v>
      </c>
    </row>
    <row r="196" spans="1:72" s="405" customFormat="1" hidden="1" x14ac:dyDescent="0.25">
      <c r="A196" s="245">
        <v>1</v>
      </c>
      <c r="B196" s="310" t="s">
        <v>44</v>
      </c>
      <c r="C196" s="526">
        <v>300</v>
      </c>
      <c r="D196" s="510">
        <v>100</v>
      </c>
      <c r="E196" s="528">
        <v>4</v>
      </c>
      <c r="F196" s="226">
        <f>ROUND(G196/C196,0)</f>
        <v>1</v>
      </c>
      <c r="G196" s="226">
        <f>ROUND(D196*E196,0)</f>
        <v>400</v>
      </c>
    </row>
    <row r="197" spans="1:72" s="405" customFormat="1" hidden="1" x14ac:dyDescent="0.25">
      <c r="A197" s="245">
        <v>1</v>
      </c>
      <c r="B197" s="239" t="s">
        <v>9</v>
      </c>
      <c r="C197" s="529"/>
      <c r="D197" s="529">
        <f>D194+D195+D196</f>
        <v>1040</v>
      </c>
      <c r="E197" s="233">
        <f>G197/D197</f>
        <v>7.5</v>
      </c>
      <c r="F197" s="529">
        <f>F194+F195+F196</f>
        <v>26</v>
      </c>
      <c r="G197" s="529">
        <f>G194+G195+G196</f>
        <v>7800</v>
      </c>
    </row>
    <row r="198" spans="1:72" s="405" customFormat="1" hidden="1" x14ac:dyDescent="0.25">
      <c r="A198" s="245">
        <v>1</v>
      </c>
      <c r="B198" s="270" t="s">
        <v>74</v>
      </c>
      <c r="C198" s="529"/>
      <c r="D198" s="530"/>
      <c r="E198" s="312"/>
      <c r="F198" s="530"/>
      <c r="G198" s="530"/>
    </row>
    <row r="199" spans="1:72" s="405" customFormat="1" hidden="1" x14ac:dyDescent="0.25">
      <c r="A199" s="245">
        <v>1</v>
      </c>
      <c r="B199" s="271" t="s">
        <v>57</v>
      </c>
      <c r="C199" s="247">
        <v>240</v>
      </c>
      <c r="D199" s="238">
        <v>149</v>
      </c>
      <c r="E199" s="432">
        <v>8</v>
      </c>
      <c r="F199" s="226">
        <f>ROUND(G199/C199,0)</f>
        <v>5</v>
      </c>
      <c r="G199" s="226">
        <f>ROUND(D199*E199,0)</f>
        <v>1192</v>
      </c>
    </row>
    <row r="200" spans="1:72" s="405" customFormat="1" hidden="1" x14ac:dyDescent="0.25">
      <c r="A200" s="245">
        <v>1</v>
      </c>
      <c r="B200" s="271" t="s">
        <v>27</v>
      </c>
      <c r="C200" s="247">
        <v>240</v>
      </c>
      <c r="D200" s="238">
        <v>4</v>
      </c>
      <c r="E200" s="432">
        <v>8</v>
      </c>
      <c r="F200" s="226">
        <f t="shared" ref="F200:F202" si="10">ROUND(G200/C200,0)</f>
        <v>0</v>
      </c>
      <c r="G200" s="226">
        <f t="shared" ref="G200:G202" si="11">ROUND(D200*E200,0)</f>
        <v>32</v>
      </c>
    </row>
    <row r="201" spans="1:72" s="405" customFormat="1" hidden="1" x14ac:dyDescent="0.25">
      <c r="A201" s="245">
        <v>1</v>
      </c>
      <c r="B201" s="271" t="s">
        <v>22</v>
      </c>
      <c r="C201" s="247">
        <v>240</v>
      </c>
      <c r="D201" s="238">
        <v>400</v>
      </c>
      <c r="E201" s="432">
        <v>8</v>
      </c>
      <c r="F201" s="226">
        <f t="shared" si="10"/>
        <v>13</v>
      </c>
      <c r="G201" s="226">
        <f t="shared" si="11"/>
        <v>3200</v>
      </c>
    </row>
    <row r="202" spans="1:72" s="405" customFormat="1" hidden="1" x14ac:dyDescent="0.25">
      <c r="A202" s="245">
        <v>1</v>
      </c>
      <c r="B202" s="271" t="s">
        <v>35</v>
      </c>
      <c r="C202" s="247">
        <v>240</v>
      </c>
      <c r="D202" s="238">
        <v>60</v>
      </c>
      <c r="E202" s="432">
        <v>8</v>
      </c>
      <c r="F202" s="226">
        <f t="shared" si="10"/>
        <v>2</v>
      </c>
      <c r="G202" s="226">
        <f t="shared" si="11"/>
        <v>480</v>
      </c>
    </row>
    <row r="203" spans="1:72" s="405" customFormat="1" hidden="1" x14ac:dyDescent="0.25">
      <c r="A203" s="245">
        <v>1</v>
      </c>
      <c r="B203" s="239" t="s">
        <v>138</v>
      </c>
      <c r="C203" s="531"/>
      <c r="D203" s="373">
        <f>SUM(D199:D202)</f>
        <v>613</v>
      </c>
      <c r="E203" s="532">
        <f t="shared" ref="E203" si="12">E199</f>
        <v>8</v>
      </c>
      <c r="F203" s="373">
        <f t="shared" ref="F203:G203" si="13">SUM(F199:F202)</f>
        <v>20</v>
      </c>
      <c r="G203" s="373">
        <f t="shared" si="13"/>
        <v>4904</v>
      </c>
    </row>
    <row r="204" spans="1:72" s="245" customFormat="1" ht="17.25" hidden="1" customHeight="1" x14ac:dyDescent="0.25">
      <c r="A204" s="245">
        <v>1</v>
      </c>
      <c r="B204" s="275" t="s">
        <v>110</v>
      </c>
      <c r="C204" s="504"/>
      <c r="D204" s="234">
        <f>D197+D203</f>
        <v>1653</v>
      </c>
      <c r="E204" s="233">
        <f>G204/D204</f>
        <v>7.6854204476709018</v>
      </c>
      <c r="F204" s="234">
        <f>F197+F203</f>
        <v>46</v>
      </c>
      <c r="G204" s="234">
        <f>G197+G203</f>
        <v>12704</v>
      </c>
    </row>
    <row r="205" spans="1:72" s="507" customFormat="1" ht="18" hidden="1" customHeight="1" x14ac:dyDescent="0.25">
      <c r="A205" s="245">
        <v>1</v>
      </c>
      <c r="B205" s="523" t="s">
        <v>10</v>
      </c>
      <c r="C205" s="505"/>
      <c r="D205" s="505"/>
      <c r="E205" s="505"/>
      <c r="F205" s="505"/>
      <c r="G205" s="505"/>
      <c r="H205" s="506"/>
      <c r="I205" s="506"/>
      <c r="J205" s="506"/>
      <c r="K205" s="506"/>
      <c r="L205" s="506"/>
      <c r="M205" s="506"/>
      <c r="N205" s="506"/>
      <c r="O205" s="506"/>
      <c r="P205" s="506"/>
      <c r="Q205" s="506"/>
      <c r="R205" s="506"/>
      <c r="S205" s="506"/>
      <c r="T205" s="506"/>
      <c r="U205" s="506"/>
      <c r="V205" s="506"/>
      <c r="W205" s="506"/>
      <c r="X205" s="506"/>
      <c r="Y205" s="506"/>
      <c r="Z205" s="506"/>
      <c r="AA205" s="506"/>
      <c r="AB205" s="506"/>
      <c r="AC205" s="506"/>
      <c r="AD205" s="506"/>
      <c r="AE205" s="506"/>
      <c r="AF205" s="506"/>
      <c r="AG205" s="506"/>
      <c r="AH205" s="506"/>
      <c r="AI205" s="506"/>
      <c r="AJ205" s="506"/>
      <c r="AK205" s="506"/>
      <c r="AL205" s="506"/>
      <c r="AM205" s="506"/>
      <c r="AN205" s="506"/>
      <c r="AO205" s="506"/>
      <c r="AP205" s="506"/>
      <c r="AQ205" s="506"/>
      <c r="AR205" s="506"/>
      <c r="AS205" s="506"/>
      <c r="AT205" s="506"/>
      <c r="AU205" s="506"/>
      <c r="AV205" s="506"/>
      <c r="AW205" s="506"/>
      <c r="AX205" s="506"/>
      <c r="AY205" s="506"/>
      <c r="AZ205" s="506"/>
      <c r="BA205" s="506"/>
      <c r="BB205" s="506"/>
      <c r="BC205" s="506"/>
      <c r="BD205" s="506"/>
      <c r="BE205" s="506"/>
      <c r="BF205" s="506"/>
      <c r="BG205" s="506"/>
      <c r="BH205" s="506"/>
      <c r="BI205" s="506"/>
      <c r="BJ205" s="506"/>
      <c r="BK205" s="506"/>
      <c r="BL205" s="506"/>
      <c r="BM205" s="506"/>
      <c r="BN205" s="506"/>
      <c r="BO205" s="506"/>
      <c r="BP205" s="506"/>
      <c r="BQ205" s="506"/>
      <c r="BR205" s="506"/>
      <c r="BS205" s="506"/>
      <c r="BT205" s="506"/>
    </row>
    <row r="206" spans="1:72" s="245" customFormat="1" hidden="1" x14ac:dyDescent="0.25">
      <c r="A206" s="245">
        <v>1</v>
      </c>
      <c r="B206" s="533"/>
      <c r="C206" s="534"/>
      <c r="D206" s="226"/>
      <c r="E206" s="226"/>
      <c r="F206" s="226"/>
      <c r="G206" s="226"/>
    </row>
    <row r="207" spans="1:72" s="245" customFormat="1" ht="20.25" hidden="1" customHeight="1" x14ac:dyDescent="0.25">
      <c r="A207" s="245">
        <v>1</v>
      </c>
      <c r="B207" s="525" t="s">
        <v>88</v>
      </c>
      <c r="C207" s="510"/>
      <c r="D207" s="226"/>
      <c r="E207" s="226"/>
      <c r="F207" s="226"/>
      <c r="G207" s="226"/>
    </row>
    <row r="208" spans="1:72" s="245" customFormat="1" hidden="1" x14ac:dyDescent="0.25">
      <c r="A208" s="245">
        <v>1</v>
      </c>
      <c r="B208" s="300" t="s">
        <v>4</v>
      </c>
      <c r="C208" s="510"/>
      <c r="D208" s="226"/>
      <c r="E208" s="226"/>
      <c r="F208" s="226"/>
      <c r="G208" s="226"/>
    </row>
    <row r="209" spans="1:7" s="245" customFormat="1" hidden="1" x14ac:dyDescent="0.25">
      <c r="A209" s="245">
        <v>1</v>
      </c>
      <c r="B209" s="227" t="s">
        <v>11</v>
      </c>
      <c r="C209" s="497">
        <v>340</v>
      </c>
      <c r="D209" s="226">
        <v>2750</v>
      </c>
      <c r="E209" s="498">
        <v>8.9</v>
      </c>
      <c r="F209" s="226">
        <f t="shared" ref="F209:F225" si="14">ROUND(G209/C209,0)</f>
        <v>72</v>
      </c>
      <c r="G209" s="226">
        <f t="shared" ref="G209:G225" si="15">ROUND(D209*E209,0)</f>
        <v>24475</v>
      </c>
    </row>
    <row r="210" spans="1:7" s="245" customFormat="1" hidden="1" x14ac:dyDescent="0.25">
      <c r="A210" s="245">
        <v>1</v>
      </c>
      <c r="B210" s="227" t="s">
        <v>46</v>
      </c>
      <c r="C210" s="497">
        <v>340</v>
      </c>
      <c r="D210" s="226">
        <v>1010</v>
      </c>
      <c r="E210" s="498">
        <v>10.5</v>
      </c>
      <c r="F210" s="226">
        <f t="shared" si="14"/>
        <v>31</v>
      </c>
      <c r="G210" s="226">
        <f t="shared" si="15"/>
        <v>10605</v>
      </c>
    </row>
    <row r="211" spans="1:7" s="245" customFormat="1" hidden="1" x14ac:dyDescent="0.25">
      <c r="A211" s="245">
        <v>1</v>
      </c>
      <c r="B211" s="227" t="s">
        <v>96</v>
      </c>
      <c r="C211" s="497">
        <v>340</v>
      </c>
      <c r="D211" s="226">
        <v>65</v>
      </c>
      <c r="E211" s="498">
        <v>11.5</v>
      </c>
      <c r="F211" s="226">
        <f t="shared" si="14"/>
        <v>2</v>
      </c>
      <c r="G211" s="226">
        <f t="shared" si="15"/>
        <v>748</v>
      </c>
    </row>
    <row r="212" spans="1:7" s="245" customFormat="1" hidden="1" x14ac:dyDescent="0.25">
      <c r="A212" s="245">
        <v>1</v>
      </c>
      <c r="B212" s="227" t="s">
        <v>37</v>
      </c>
      <c r="C212" s="497">
        <v>340</v>
      </c>
      <c r="D212" s="226">
        <v>780</v>
      </c>
      <c r="E212" s="498">
        <v>10.199999999999999</v>
      </c>
      <c r="F212" s="226">
        <f t="shared" si="14"/>
        <v>23</v>
      </c>
      <c r="G212" s="226">
        <f t="shared" si="15"/>
        <v>7956</v>
      </c>
    </row>
    <row r="213" spans="1:7" s="245" customFormat="1" hidden="1" x14ac:dyDescent="0.25">
      <c r="A213" s="245">
        <v>1</v>
      </c>
      <c r="B213" s="227" t="s">
        <v>36</v>
      </c>
      <c r="C213" s="497">
        <v>340</v>
      </c>
      <c r="D213" s="226">
        <v>1545</v>
      </c>
      <c r="E213" s="498">
        <v>10.5</v>
      </c>
      <c r="F213" s="226">
        <f t="shared" si="14"/>
        <v>48</v>
      </c>
      <c r="G213" s="226">
        <f t="shared" si="15"/>
        <v>16223</v>
      </c>
    </row>
    <row r="214" spans="1:7" s="245" customFormat="1" hidden="1" x14ac:dyDescent="0.25">
      <c r="A214" s="245">
        <v>1</v>
      </c>
      <c r="B214" s="227" t="s">
        <v>59</v>
      </c>
      <c r="C214" s="497">
        <v>340</v>
      </c>
      <c r="D214" s="226">
        <v>260</v>
      </c>
      <c r="E214" s="498">
        <v>11.5</v>
      </c>
      <c r="F214" s="226">
        <f t="shared" si="14"/>
        <v>9</v>
      </c>
      <c r="G214" s="226">
        <f t="shared" si="15"/>
        <v>2990</v>
      </c>
    </row>
    <row r="215" spans="1:7" s="245" customFormat="1" hidden="1" x14ac:dyDescent="0.25">
      <c r="A215" s="245">
        <v>1</v>
      </c>
      <c r="B215" s="227" t="s">
        <v>47</v>
      </c>
      <c r="C215" s="497">
        <v>340</v>
      </c>
      <c r="D215" s="226">
        <v>240</v>
      </c>
      <c r="E215" s="498">
        <v>12</v>
      </c>
      <c r="F215" s="226">
        <f t="shared" si="14"/>
        <v>8</v>
      </c>
      <c r="G215" s="226">
        <f t="shared" si="15"/>
        <v>2880</v>
      </c>
    </row>
    <row r="216" spans="1:7" s="245" customFormat="1" hidden="1" x14ac:dyDescent="0.25">
      <c r="A216" s="245">
        <v>1</v>
      </c>
      <c r="B216" s="227" t="s">
        <v>57</v>
      </c>
      <c r="C216" s="497">
        <v>340</v>
      </c>
      <c r="D216" s="226">
        <v>1517</v>
      </c>
      <c r="E216" s="498">
        <v>8.5</v>
      </c>
      <c r="F216" s="226">
        <f t="shared" si="14"/>
        <v>38</v>
      </c>
      <c r="G216" s="226">
        <f t="shared" si="15"/>
        <v>12895</v>
      </c>
    </row>
    <row r="217" spans="1:7" s="245" customFormat="1" hidden="1" x14ac:dyDescent="0.25">
      <c r="A217" s="245">
        <v>1</v>
      </c>
      <c r="B217" s="227" t="s">
        <v>97</v>
      </c>
      <c r="C217" s="497">
        <v>340</v>
      </c>
      <c r="D217" s="226">
        <v>700</v>
      </c>
      <c r="E217" s="498">
        <v>7.5</v>
      </c>
      <c r="F217" s="226">
        <f t="shared" si="14"/>
        <v>15</v>
      </c>
      <c r="G217" s="226">
        <f t="shared" si="15"/>
        <v>5250</v>
      </c>
    </row>
    <row r="218" spans="1:7" s="245" customFormat="1" ht="15" hidden="1" customHeight="1" x14ac:dyDescent="0.25">
      <c r="A218" s="245">
        <v>1</v>
      </c>
      <c r="B218" s="227" t="s">
        <v>58</v>
      </c>
      <c r="C218" s="497">
        <v>340</v>
      </c>
      <c r="D218" s="226">
        <v>1060</v>
      </c>
      <c r="E218" s="498">
        <v>12.4</v>
      </c>
      <c r="F218" s="226">
        <f t="shared" si="14"/>
        <v>39</v>
      </c>
      <c r="G218" s="226">
        <f t="shared" si="15"/>
        <v>13144</v>
      </c>
    </row>
    <row r="219" spans="1:7" s="245" customFormat="1" hidden="1" x14ac:dyDescent="0.25">
      <c r="A219" s="245">
        <v>1</v>
      </c>
      <c r="B219" s="227" t="s">
        <v>40</v>
      </c>
      <c r="C219" s="497">
        <v>340</v>
      </c>
      <c r="D219" s="226">
        <v>290</v>
      </c>
      <c r="E219" s="498">
        <v>13</v>
      </c>
      <c r="F219" s="226">
        <f t="shared" si="14"/>
        <v>11</v>
      </c>
      <c r="G219" s="226">
        <f t="shared" si="15"/>
        <v>3770</v>
      </c>
    </row>
    <row r="220" spans="1:7" s="245" customFormat="1" hidden="1" x14ac:dyDescent="0.25">
      <c r="A220" s="245">
        <v>1</v>
      </c>
      <c r="B220" s="227" t="s">
        <v>48</v>
      </c>
      <c r="C220" s="497">
        <v>340</v>
      </c>
      <c r="D220" s="226">
        <v>945</v>
      </c>
      <c r="E220" s="498">
        <v>10</v>
      </c>
      <c r="F220" s="226">
        <f t="shared" si="14"/>
        <v>28</v>
      </c>
      <c r="G220" s="226">
        <f t="shared" si="15"/>
        <v>9450</v>
      </c>
    </row>
    <row r="221" spans="1:7" s="245" customFormat="1" ht="30.75" hidden="1" customHeight="1" x14ac:dyDescent="0.25">
      <c r="A221" s="245">
        <v>1</v>
      </c>
      <c r="B221" s="236" t="s">
        <v>102</v>
      </c>
      <c r="C221" s="497">
        <v>320</v>
      </c>
      <c r="D221" s="226">
        <v>140</v>
      </c>
      <c r="E221" s="535">
        <v>11</v>
      </c>
      <c r="F221" s="226">
        <f t="shared" si="14"/>
        <v>5</v>
      </c>
      <c r="G221" s="226">
        <f t="shared" si="15"/>
        <v>1540</v>
      </c>
    </row>
    <row r="222" spans="1:7" s="245" customFormat="1" hidden="1" x14ac:dyDescent="0.25">
      <c r="A222" s="245">
        <v>1</v>
      </c>
      <c r="B222" s="227" t="s">
        <v>49</v>
      </c>
      <c r="C222" s="497">
        <v>300</v>
      </c>
      <c r="D222" s="226">
        <v>1850</v>
      </c>
      <c r="E222" s="498">
        <v>6.3</v>
      </c>
      <c r="F222" s="226">
        <f t="shared" si="14"/>
        <v>39</v>
      </c>
      <c r="G222" s="226">
        <f t="shared" si="15"/>
        <v>11655</v>
      </c>
    </row>
    <row r="223" spans="1:7" s="245" customFormat="1" hidden="1" x14ac:dyDescent="0.25">
      <c r="A223" s="245">
        <v>1</v>
      </c>
      <c r="B223" s="227" t="s">
        <v>24</v>
      </c>
      <c r="C223" s="228">
        <v>340</v>
      </c>
      <c r="D223" s="226">
        <v>1350</v>
      </c>
      <c r="E223" s="536">
        <v>7.7</v>
      </c>
      <c r="F223" s="226">
        <f t="shared" si="14"/>
        <v>31</v>
      </c>
      <c r="G223" s="226">
        <f t="shared" si="15"/>
        <v>10395</v>
      </c>
    </row>
    <row r="224" spans="1:7" s="245" customFormat="1" hidden="1" x14ac:dyDescent="0.25">
      <c r="A224" s="245">
        <v>1</v>
      </c>
      <c r="B224" s="381" t="s">
        <v>179</v>
      </c>
      <c r="C224" s="225">
        <v>300</v>
      </c>
      <c r="D224" s="226">
        <v>130</v>
      </c>
      <c r="E224" s="382">
        <v>9.5</v>
      </c>
      <c r="F224" s="226">
        <f t="shared" si="14"/>
        <v>4</v>
      </c>
      <c r="G224" s="226">
        <f t="shared" si="15"/>
        <v>1235</v>
      </c>
    </row>
    <row r="225" spans="1:8" s="245" customFormat="1" hidden="1" x14ac:dyDescent="0.25">
      <c r="A225" s="245">
        <v>1</v>
      </c>
      <c r="B225" s="381" t="s">
        <v>134</v>
      </c>
      <c r="C225" s="225">
        <v>340</v>
      </c>
      <c r="D225" s="226"/>
      <c r="E225" s="403">
        <v>16.5</v>
      </c>
      <c r="F225" s="226">
        <f t="shared" si="14"/>
        <v>0</v>
      </c>
      <c r="G225" s="226">
        <f t="shared" si="15"/>
        <v>0</v>
      </c>
    </row>
    <row r="226" spans="1:8" s="405" customFormat="1" hidden="1" x14ac:dyDescent="0.25">
      <c r="A226" s="245">
        <v>1</v>
      </c>
      <c r="B226" s="491" t="s">
        <v>5</v>
      </c>
      <c r="C226" s="303"/>
      <c r="D226" s="234">
        <f>SUM(D209:D225)</f>
        <v>14632</v>
      </c>
      <c r="E226" s="233">
        <f>G226/D226</f>
        <v>9.2407736468015305</v>
      </c>
      <c r="F226" s="234">
        <f>SUM(F209:F225)</f>
        <v>403</v>
      </c>
      <c r="G226" s="234">
        <f>SUM(G209:G225)</f>
        <v>135211</v>
      </c>
    </row>
    <row r="227" spans="1:8" s="405" customFormat="1" ht="16.5" hidden="1" customHeight="1" x14ac:dyDescent="0.25">
      <c r="A227" s="245"/>
      <c r="B227" s="230"/>
      <c r="C227" s="228"/>
      <c r="D227" s="235"/>
      <c r="E227" s="537"/>
      <c r="F227" s="235"/>
      <c r="G227" s="235"/>
    </row>
    <row r="228" spans="1:8" s="325" customFormat="1" ht="18.75" hidden="1" customHeight="1" x14ac:dyDescent="0.25">
      <c r="A228" s="245">
        <v>1</v>
      </c>
      <c r="B228" s="323" t="s">
        <v>213</v>
      </c>
      <c r="C228" s="323"/>
      <c r="D228" s="419"/>
      <c r="E228" s="324"/>
      <c r="F228" s="324"/>
      <c r="G228" s="324"/>
    </row>
    <row r="229" spans="1:8" s="325" customFormat="1" hidden="1" x14ac:dyDescent="0.25">
      <c r="A229" s="245">
        <v>1</v>
      </c>
      <c r="B229" s="246" t="s">
        <v>115</v>
      </c>
      <c r="C229" s="326"/>
      <c r="D229" s="324">
        <f>SUM(D230,D231,D232,D233)</f>
        <v>35500</v>
      </c>
      <c r="E229" s="324"/>
      <c r="F229" s="324"/>
      <c r="G229" s="324"/>
    </row>
    <row r="230" spans="1:8" s="325" customFormat="1" hidden="1" x14ac:dyDescent="0.25">
      <c r="A230" s="245">
        <v>1</v>
      </c>
      <c r="B230" s="327" t="s">
        <v>214</v>
      </c>
      <c r="C230" s="326"/>
      <c r="D230" s="324"/>
      <c r="E230" s="324"/>
      <c r="F230" s="324"/>
      <c r="G230" s="324"/>
    </row>
    <row r="231" spans="1:8" s="325" customFormat="1" ht="17.25" hidden="1" customHeight="1" x14ac:dyDescent="0.25">
      <c r="A231" s="245">
        <v>1</v>
      </c>
      <c r="B231" s="327" t="s">
        <v>215</v>
      </c>
      <c r="C231" s="326"/>
      <c r="D231" s="226">
        <v>14500</v>
      </c>
      <c r="E231" s="324"/>
      <c r="F231" s="324"/>
      <c r="G231" s="324"/>
    </row>
    <row r="232" spans="1:8" s="325" customFormat="1" ht="30" hidden="1" x14ac:dyDescent="0.25">
      <c r="A232" s="245">
        <v>1</v>
      </c>
      <c r="B232" s="327" t="s">
        <v>216</v>
      </c>
      <c r="C232" s="326"/>
      <c r="D232" s="226"/>
      <c r="E232" s="324"/>
      <c r="F232" s="324"/>
      <c r="G232" s="324"/>
    </row>
    <row r="233" spans="1:8" s="325" customFormat="1" hidden="1" x14ac:dyDescent="0.25">
      <c r="A233" s="245">
        <v>1</v>
      </c>
      <c r="B233" s="246" t="s">
        <v>217</v>
      </c>
      <c r="C233" s="326"/>
      <c r="D233" s="226">
        <v>21000</v>
      </c>
      <c r="E233" s="324"/>
      <c r="F233" s="324"/>
      <c r="G233" s="324"/>
    </row>
    <row r="234" spans="1:8" s="325" customFormat="1" ht="45" hidden="1" x14ac:dyDescent="0.25">
      <c r="A234" s="245">
        <v>1</v>
      </c>
      <c r="B234" s="246" t="s">
        <v>336</v>
      </c>
      <c r="C234" s="326"/>
      <c r="D234" s="238">
        <v>5827</v>
      </c>
      <c r="E234" s="324"/>
      <c r="F234" s="324"/>
      <c r="G234" s="324"/>
      <c r="H234" s="420"/>
    </row>
    <row r="235" spans="1:8" s="405" customFormat="1" hidden="1" x14ac:dyDescent="0.25">
      <c r="A235" s="245">
        <v>1</v>
      </c>
      <c r="B235" s="256" t="s">
        <v>113</v>
      </c>
      <c r="C235" s="251"/>
      <c r="D235" s="226">
        <v>103500</v>
      </c>
      <c r="E235" s="226"/>
      <c r="F235" s="226"/>
      <c r="G235" s="226"/>
    </row>
    <row r="236" spans="1:8" s="325" customFormat="1" hidden="1" x14ac:dyDescent="0.25">
      <c r="A236" s="245">
        <v>1</v>
      </c>
      <c r="B236" s="249" t="s">
        <v>147</v>
      </c>
      <c r="C236" s="330"/>
      <c r="D236" s="226"/>
      <c r="E236" s="324"/>
      <c r="F236" s="324"/>
      <c r="G236" s="324"/>
    </row>
    <row r="237" spans="1:8" s="325" customFormat="1" ht="15.75" hidden="1" customHeight="1" x14ac:dyDescent="0.25">
      <c r="A237" s="245">
        <v>1</v>
      </c>
      <c r="B237" s="331" t="s">
        <v>218</v>
      </c>
      <c r="C237" s="332"/>
      <c r="D237" s="326">
        <f>D229+ROUND(D235*3.2,0)</f>
        <v>366700</v>
      </c>
      <c r="E237" s="334"/>
      <c r="F237" s="334"/>
      <c r="G237" s="334"/>
    </row>
    <row r="238" spans="1:8" s="325" customFormat="1" ht="15.75" hidden="1" customHeight="1" x14ac:dyDescent="0.25">
      <c r="A238" s="245">
        <v>1</v>
      </c>
      <c r="B238" s="323" t="s">
        <v>150</v>
      </c>
      <c r="C238" s="251"/>
      <c r="D238" s="226"/>
      <c r="E238" s="334"/>
      <c r="F238" s="334"/>
      <c r="G238" s="334"/>
    </row>
    <row r="239" spans="1:8" s="325" customFormat="1" ht="15.75" hidden="1" customHeight="1" x14ac:dyDescent="0.25">
      <c r="A239" s="245">
        <v>1</v>
      </c>
      <c r="B239" s="246" t="s">
        <v>115</v>
      </c>
      <c r="C239" s="251"/>
      <c r="D239" s="226">
        <f>SUM(D240,D241,D248,D254,D255,D256,D257)</f>
        <v>28575</v>
      </c>
      <c r="E239" s="334"/>
      <c r="F239" s="334"/>
      <c r="G239" s="334"/>
    </row>
    <row r="240" spans="1:8" s="325" customFormat="1" ht="15.75" hidden="1" customHeight="1" x14ac:dyDescent="0.25">
      <c r="A240" s="245">
        <v>1</v>
      </c>
      <c r="B240" s="246" t="s">
        <v>214</v>
      </c>
      <c r="C240" s="251"/>
      <c r="D240" s="226"/>
      <c r="E240" s="334"/>
      <c r="F240" s="334"/>
      <c r="G240" s="334"/>
    </row>
    <row r="241" spans="1:7" s="325" customFormat="1" ht="15.75" hidden="1" customHeight="1" x14ac:dyDescent="0.25">
      <c r="A241" s="245">
        <v>1</v>
      </c>
      <c r="B241" s="327" t="s">
        <v>219</v>
      </c>
      <c r="C241" s="251"/>
      <c r="D241" s="226">
        <f>D242+D243+D244+D246</f>
        <v>20075</v>
      </c>
      <c r="E241" s="334"/>
      <c r="F241" s="334"/>
      <c r="G241" s="334"/>
    </row>
    <row r="242" spans="1:7" s="325" customFormat="1" ht="19.5" hidden="1" customHeight="1" x14ac:dyDescent="0.25">
      <c r="A242" s="245">
        <v>1</v>
      </c>
      <c r="B242" s="335" t="s">
        <v>220</v>
      </c>
      <c r="C242" s="251"/>
      <c r="D242" s="324">
        <v>15442</v>
      </c>
      <c r="E242" s="334"/>
      <c r="F242" s="334"/>
      <c r="G242" s="334"/>
    </row>
    <row r="243" spans="1:7" s="325" customFormat="1" ht="15.75" hidden="1" customHeight="1" x14ac:dyDescent="0.25">
      <c r="A243" s="245">
        <v>1</v>
      </c>
      <c r="B243" s="335" t="s">
        <v>221</v>
      </c>
      <c r="C243" s="251"/>
      <c r="D243" s="324">
        <v>4633</v>
      </c>
      <c r="E243" s="334"/>
      <c r="F243" s="334"/>
      <c r="G243" s="334"/>
    </row>
    <row r="244" spans="1:7" s="325" customFormat="1" ht="30.75" hidden="1" customHeight="1" x14ac:dyDescent="0.25">
      <c r="A244" s="245">
        <v>1</v>
      </c>
      <c r="B244" s="335" t="s">
        <v>222</v>
      </c>
      <c r="C244" s="251"/>
      <c r="D244" s="324"/>
      <c r="E244" s="334"/>
      <c r="F244" s="334"/>
      <c r="G244" s="334"/>
    </row>
    <row r="245" spans="1:7" s="325" customFormat="1" hidden="1" x14ac:dyDescent="0.25">
      <c r="A245" s="245">
        <v>1</v>
      </c>
      <c r="B245" s="335" t="s">
        <v>223</v>
      </c>
      <c r="C245" s="251"/>
      <c r="D245" s="324"/>
      <c r="E245" s="334"/>
      <c r="F245" s="334"/>
      <c r="G245" s="334"/>
    </row>
    <row r="246" spans="1:7" s="325" customFormat="1" ht="30" hidden="1" x14ac:dyDescent="0.25">
      <c r="A246" s="245">
        <v>1</v>
      </c>
      <c r="B246" s="335" t="s">
        <v>224</v>
      </c>
      <c r="C246" s="251"/>
      <c r="D246" s="324"/>
      <c r="E246" s="334"/>
      <c r="F246" s="334"/>
      <c r="G246" s="334"/>
    </row>
    <row r="247" spans="1:7" s="325" customFormat="1" hidden="1" x14ac:dyDescent="0.25">
      <c r="A247" s="245">
        <v>1</v>
      </c>
      <c r="B247" s="335" t="s">
        <v>223</v>
      </c>
      <c r="C247" s="251"/>
      <c r="D247" s="421"/>
      <c r="E247" s="334"/>
      <c r="F247" s="334"/>
      <c r="G247" s="334"/>
    </row>
    <row r="248" spans="1:7" s="325" customFormat="1" ht="30" hidden="1" customHeight="1" x14ac:dyDescent="0.25">
      <c r="A248" s="245">
        <v>1</v>
      </c>
      <c r="B248" s="327" t="s">
        <v>225</v>
      </c>
      <c r="C248" s="251"/>
      <c r="D248" s="226">
        <f>SUM(D249,D250,D252)</f>
        <v>8000</v>
      </c>
      <c r="E248" s="334"/>
      <c r="F248" s="334"/>
      <c r="G248" s="334"/>
    </row>
    <row r="249" spans="1:7" s="325" customFormat="1" ht="30" hidden="1" x14ac:dyDescent="0.25">
      <c r="A249" s="245">
        <v>1</v>
      </c>
      <c r="B249" s="335" t="s">
        <v>226</v>
      </c>
      <c r="C249" s="251"/>
      <c r="D249" s="226">
        <v>8000</v>
      </c>
      <c r="E249" s="334"/>
      <c r="F249" s="334"/>
      <c r="G249" s="334"/>
    </row>
    <row r="250" spans="1:7" s="325" customFormat="1" ht="45" hidden="1" x14ac:dyDescent="0.25">
      <c r="A250" s="245">
        <v>1</v>
      </c>
      <c r="B250" s="335" t="s">
        <v>227</v>
      </c>
      <c r="C250" s="251"/>
      <c r="D250" s="296"/>
      <c r="E250" s="334"/>
      <c r="F250" s="334"/>
      <c r="G250" s="334"/>
    </row>
    <row r="251" spans="1:7" s="325" customFormat="1" hidden="1" x14ac:dyDescent="0.25">
      <c r="A251" s="245">
        <v>1</v>
      </c>
      <c r="B251" s="335" t="s">
        <v>223</v>
      </c>
      <c r="C251" s="251"/>
      <c r="D251" s="296"/>
      <c r="E251" s="334"/>
      <c r="F251" s="334"/>
      <c r="G251" s="334"/>
    </row>
    <row r="252" spans="1:7" s="325" customFormat="1" ht="45" hidden="1" x14ac:dyDescent="0.25">
      <c r="A252" s="245">
        <v>1</v>
      </c>
      <c r="B252" s="335" t="s">
        <v>228</v>
      </c>
      <c r="C252" s="251"/>
      <c r="D252" s="296"/>
      <c r="E252" s="334"/>
      <c r="F252" s="334"/>
      <c r="G252" s="334"/>
    </row>
    <row r="253" spans="1:7" s="325" customFormat="1" hidden="1" x14ac:dyDescent="0.25">
      <c r="A253" s="245">
        <v>1</v>
      </c>
      <c r="B253" s="335" t="s">
        <v>223</v>
      </c>
      <c r="C253" s="251"/>
      <c r="D253" s="296"/>
      <c r="E253" s="334"/>
      <c r="F253" s="334"/>
      <c r="G253" s="334"/>
    </row>
    <row r="254" spans="1:7" s="325" customFormat="1" ht="31.5" hidden="1" customHeight="1" x14ac:dyDescent="0.25">
      <c r="A254" s="245">
        <v>1</v>
      </c>
      <c r="B254" s="327" t="s">
        <v>229</v>
      </c>
      <c r="C254" s="251"/>
      <c r="D254" s="226">
        <v>500</v>
      </c>
      <c r="E254" s="334"/>
      <c r="F254" s="334"/>
      <c r="G254" s="334"/>
    </row>
    <row r="255" spans="1:7" s="325" customFormat="1" ht="30" hidden="1" x14ac:dyDescent="0.25">
      <c r="A255" s="245">
        <v>1</v>
      </c>
      <c r="B255" s="246" t="s">
        <v>230</v>
      </c>
      <c r="C255" s="251"/>
      <c r="D255" s="226"/>
      <c r="E255" s="334"/>
      <c r="F255" s="334"/>
      <c r="G255" s="334"/>
    </row>
    <row r="256" spans="1:7" s="325" customFormat="1" ht="15.75" hidden="1" customHeight="1" x14ac:dyDescent="0.25">
      <c r="A256" s="245">
        <v>1</v>
      </c>
      <c r="B256" s="327" t="s">
        <v>231</v>
      </c>
      <c r="C256" s="251"/>
      <c r="D256" s="226"/>
      <c r="E256" s="334"/>
      <c r="F256" s="334"/>
      <c r="G256" s="334"/>
    </row>
    <row r="257" spans="1:7" s="325" customFormat="1" ht="15.75" hidden="1" customHeight="1" x14ac:dyDescent="0.25">
      <c r="A257" s="245">
        <v>1</v>
      </c>
      <c r="B257" s="246" t="s">
        <v>232</v>
      </c>
      <c r="C257" s="251"/>
      <c r="D257" s="226"/>
      <c r="E257" s="334"/>
      <c r="F257" s="334"/>
      <c r="G257" s="334"/>
    </row>
    <row r="258" spans="1:7" s="325" customFormat="1" hidden="1" x14ac:dyDescent="0.25">
      <c r="A258" s="245">
        <v>1</v>
      </c>
      <c r="B258" s="256" t="s">
        <v>113</v>
      </c>
      <c r="C258" s="326"/>
      <c r="D258" s="324"/>
      <c r="E258" s="334"/>
      <c r="F258" s="334"/>
      <c r="G258" s="334"/>
    </row>
    <row r="259" spans="1:7" s="325" customFormat="1" hidden="1" x14ac:dyDescent="0.25">
      <c r="A259" s="245">
        <v>1</v>
      </c>
      <c r="B259" s="249" t="s">
        <v>147</v>
      </c>
      <c r="C259" s="326"/>
      <c r="D259" s="421"/>
      <c r="E259" s="334"/>
      <c r="F259" s="334"/>
      <c r="G259" s="334"/>
    </row>
    <row r="260" spans="1:7" s="405" customFormat="1" ht="30" hidden="1" x14ac:dyDescent="0.25">
      <c r="A260" s="245">
        <v>1</v>
      </c>
      <c r="B260" s="256" t="s">
        <v>114</v>
      </c>
      <c r="C260" s="261"/>
      <c r="D260" s="226">
        <v>35558</v>
      </c>
      <c r="E260" s="226"/>
      <c r="F260" s="226"/>
      <c r="G260" s="226"/>
    </row>
    <row r="261" spans="1:7" s="325" customFormat="1" ht="15.75" hidden="1" customHeight="1" x14ac:dyDescent="0.25">
      <c r="A261" s="245">
        <v>1</v>
      </c>
      <c r="B261" s="256" t="s">
        <v>233</v>
      </c>
      <c r="C261" s="251"/>
      <c r="D261" s="226">
        <v>15000</v>
      </c>
      <c r="E261" s="334"/>
      <c r="F261" s="334"/>
      <c r="G261" s="334"/>
    </row>
    <row r="262" spans="1:7" s="325" customFormat="1" hidden="1" x14ac:dyDescent="0.25">
      <c r="A262" s="245">
        <v>1</v>
      </c>
      <c r="B262" s="337" t="s">
        <v>234</v>
      </c>
      <c r="C262" s="251"/>
      <c r="D262" s="226">
        <v>7800</v>
      </c>
      <c r="E262" s="334"/>
      <c r="F262" s="334"/>
      <c r="G262" s="334"/>
    </row>
    <row r="263" spans="1:7" s="325" customFormat="1" hidden="1" x14ac:dyDescent="0.25">
      <c r="A263" s="245">
        <v>1</v>
      </c>
      <c r="B263" s="338" t="s">
        <v>149</v>
      </c>
      <c r="C263" s="251"/>
      <c r="D263" s="234">
        <f>D239+ROUND(D258*3.2,0)+D260</f>
        <v>64133</v>
      </c>
      <c r="E263" s="334"/>
      <c r="F263" s="334"/>
      <c r="G263" s="334"/>
    </row>
    <row r="264" spans="1:7" s="325" customFormat="1" hidden="1" x14ac:dyDescent="0.25">
      <c r="A264" s="245">
        <v>1</v>
      </c>
      <c r="B264" s="339" t="s">
        <v>148</v>
      </c>
      <c r="C264" s="251"/>
      <c r="D264" s="234">
        <f>SUM(D237,D263)</f>
        <v>430833</v>
      </c>
      <c r="E264" s="334"/>
      <c r="F264" s="334"/>
      <c r="G264" s="334"/>
    </row>
    <row r="265" spans="1:7" s="325" customFormat="1" ht="15.75" hidden="1" x14ac:dyDescent="0.25">
      <c r="A265" s="245">
        <v>1</v>
      </c>
      <c r="B265" s="538" t="s">
        <v>116</v>
      </c>
      <c r="C265" s="251"/>
      <c r="D265" s="234"/>
      <c r="E265" s="423"/>
      <c r="F265" s="423"/>
      <c r="G265" s="423"/>
    </row>
    <row r="266" spans="1:7" s="325" customFormat="1" hidden="1" x14ac:dyDescent="0.25">
      <c r="A266" s="245">
        <v>1</v>
      </c>
      <c r="B266" s="539" t="s">
        <v>19</v>
      </c>
      <c r="C266" s="251"/>
      <c r="D266" s="226">
        <v>1000</v>
      </c>
      <c r="E266" s="423"/>
      <c r="F266" s="423"/>
      <c r="G266" s="423"/>
    </row>
    <row r="267" spans="1:7" s="325" customFormat="1" ht="30" hidden="1" x14ac:dyDescent="0.25">
      <c r="A267" s="245">
        <v>1</v>
      </c>
      <c r="B267" s="304" t="s">
        <v>160</v>
      </c>
      <c r="C267" s="251"/>
      <c r="D267" s="226">
        <v>200</v>
      </c>
      <c r="E267" s="423"/>
      <c r="F267" s="423"/>
      <c r="G267" s="423"/>
    </row>
    <row r="268" spans="1:7" s="325" customFormat="1" hidden="1" x14ac:dyDescent="0.25">
      <c r="A268" s="245">
        <v>1</v>
      </c>
      <c r="B268" s="539" t="s">
        <v>32</v>
      </c>
      <c r="C268" s="251"/>
      <c r="D268" s="226">
        <v>2300</v>
      </c>
      <c r="E268" s="423"/>
      <c r="F268" s="423"/>
      <c r="G268" s="423"/>
    </row>
    <row r="269" spans="1:7" s="325" customFormat="1" hidden="1" x14ac:dyDescent="0.25">
      <c r="A269" s="245">
        <v>1</v>
      </c>
      <c r="B269" s="539" t="s">
        <v>117</v>
      </c>
      <c r="C269" s="251"/>
      <c r="D269" s="226">
        <v>400</v>
      </c>
      <c r="E269" s="423"/>
      <c r="F269" s="423"/>
      <c r="G269" s="423"/>
    </row>
    <row r="270" spans="1:7" s="405" customFormat="1" ht="15.75" hidden="1" x14ac:dyDescent="0.25">
      <c r="A270" s="245">
        <v>1</v>
      </c>
      <c r="B270" s="367" t="s">
        <v>7</v>
      </c>
      <c r="C270" s="303"/>
      <c r="D270" s="226"/>
      <c r="E270" s="226"/>
      <c r="F270" s="226"/>
      <c r="G270" s="226"/>
    </row>
    <row r="271" spans="1:7" s="405" customFormat="1" hidden="1" x14ac:dyDescent="0.25">
      <c r="A271" s="245">
        <v>1</v>
      </c>
      <c r="B271" s="270" t="s">
        <v>136</v>
      </c>
      <c r="C271" s="303"/>
      <c r="D271" s="226"/>
      <c r="E271" s="226"/>
      <c r="F271" s="226"/>
      <c r="G271" s="226"/>
    </row>
    <row r="272" spans="1:7" s="405" customFormat="1" hidden="1" x14ac:dyDescent="0.25">
      <c r="A272" s="245">
        <v>1</v>
      </c>
      <c r="B272" s="310" t="s">
        <v>97</v>
      </c>
      <c r="C272" s="526">
        <v>300</v>
      </c>
      <c r="D272" s="226">
        <v>135</v>
      </c>
      <c r="E272" s="536">
        <v>7</v>
      </c>
      <c r="F272" s="226">
        <f>ROUND(G272/C272,0)</f>
        <v>3</v>
      </c>
      <c r="G272" s="226">
        <f>ROUND(D272*E272,0)</f>
        <v>945</v>
      </c>
    </row>
    <row r="273" spans="1:72" s="405" customFormat="1" hidden="1" x14ac:dyDescent="0.25">
      <c r="A273" s="245">
        <v>1</v>
      </c>
      <c r="B273" s="310" t="s">
        <v>11</v>
      </c>
      <c r="C273" s="526">
        <v>300</v>
      </c>
      <c r="D273" s="226">
        <v>80</v>
      </c>
      <c r="E273" s="540">
        <v>8.9</v>
      </c>
      <c r="F273" s="226">
        <f>ROUND(G273/C273,0)</f>
        <v>2</v>
      </c>
      <c r="G273" s="226">
        <f>ROUND(D273*E273,0)</f>
        <v>712</v>
      </c>
    </row>
    <row r="274" spans="1:72" s="405" customFormat="1" hidden="1" x14ac:dyDescent="0.25">
      <c r="A274" s="245">
        <v>1</v>
      </c>
      <c r="B274" s="310" t="s">
        <v>21</v>
      </c>
      <c r="C274" s="526">
        <v>300</v>
      </c>
      <c r="D274" s="226">
        <v>55</v>
      </c>
      <c r="E274" s="540">
        <v>11</v>
      </c>
      <c r="F274" s="226">
        <f>ROUND(G274/C274,0)</f>
        <v>2</v>
      </c>
      <c r="G274" s="226">
        <f>ROUND(D274*E274,0)</f>
        <v>605</v>
      </c>
    </row>
    <row r="275" spans="1:72" s="405" customFormat="1" hidden="1" x14ac:dyDescent="0.25">
      <c r="A275" s="245">
        <v>1</v>
      </c>
      <c r="B275" s="310" t="s">
        <v>58</v>
      </c>
      <c r="C275" s="526">
        <v>300</v>
      </c>
      <c r="D275" s="226">
        <v>90</v>
      </c>
      <c r="E275" s="540">
        <v>11</v>
      </c>
      <c r="F275" s="226">
        <f>ROUND(G275/C275,0)</f>
        <v>3</v>
      </c>
      <c r="G275" s="226">
        <f>ROUND(D275*E275,0)</f>
        <v>990</v>
      </c>
    </row>
    <row r="276" spans="1:72" s="405" customFormat="1" ht="16.5" hidden="1" customHeight="1" x14ac:dyDescent="0.25">
      <c r="A276" s="245">
        <v>1</v>
      </c>
      <c r="B276" s="239" t="s">
        <v>9</v>
      </c>
      <c r="C276" s="529"/>
      <c r="D276" s="373">
        <f>SUM(D272:D275)</f>
        <v>360</v>
      </c>
      <c r="E276" s="233">
        <f>G276/D276</f>
        <v>9.0333333333333332</v>
      </c>
      <c r="F276" s="373">
        <f>SUM(F272:F275)</f>
        <v>10</v>
      </c>
      <c r="G276" s="373">
        <f>SUM(G272:G275)</f>
        <v>3252</v>
      </c>
    </row>
    <row r="277" spans="1:72" s="405" customFormat="1" hidden="1" x14ac:dyDescent="0.25">
      <c r="A277" s="245">
        <v>1</v>
      </c>
      <c r="B277" s="270" t="s">
        <v>74</v>
      </c>
      <c r="C277" s="529"/>
      <c r="D277" s="373"/>
      <c r="E277" s="312"/>
      <c r="F277" s="373"/>
      <c r="G277" s="373"/>
    </row>
    <row r="278" spans="1:72" s="405" customFormat="1" hidden="1" x14ac:dyDescent="0.25">
      <c r="A278" s="245">
        <v>1</v>
      </c>
      <c r="B278" s="541" t="s">
        <v>332</v>
      </c>
      <c r="C278" s="497">
        <v>240</v>
      </c>
      <c r="D278" s="226">
        <v>9</v>
      </c>
      <c r="E278" s="498">
        <v>8</v>
      </c>
      <c r="F278" s="226">
        <f>ROUND(G278/C278,0)</f>
        <v>0</v>
      </c>
      <c r="G278" s="226">
        <f>ROUND(D278*E278,0)</f>
        <v>72</v>
      </c>
    </row>
    <row r="279" spans="1:72" s="405" customFormat="1" hidden="1" x14ac:dyDescent="0.25">
      <c r="A279" s="245">
        <v>1</v>
      </c>
      <c r="B279" s="271" t="s">
        <v>21</v>
      </c>
      <c r="C279" s="497">
        <v>240</v>
      </c>
      <c r="D279" s="226">
        <v>194</v>
      </c>
      <c r="E279" s="498">
        <v>8</v>
      </c>
      <c r="F279" s="226">
        <f t="shared" ref="F279:F283" si="16">ROUND(G279/C279,0)</f>
        <v>6</v>
      </c>
      <c r="G279" s="226">
        <f t="shared" ref="G279:G283" si="17">ROUND(D279*E279,0)</f>
        <v>1552</v>
      </c>
    </row>
    <row r="280" spans="1:72" s="405" customFormat="1" hidden="1" x14ac:dyDescent="0.25">
      <c r="A280" s="245">
        <v>1</v>
      </c>
      <c r="B280" s="271" t="s">
        <v>22</v>
      </c>
      <c r="C280" s="497">
        <v>240</v>
      </c>
      <c r="D280" s="226">
        <v>829</v>
      </c>
      <c r="E280" s="498">
        <v>8</v>
      </c>
      <c r="F280" s="226">
        <f t="shared" si="16"/>
        <v>28</v>
      </c>
      <c r="G280" s="226">
        <f t="shared" si="17"/>
        <v>6632</v>
      </c>
    </row>
    <row r="281" spans="1:72" s="405" customFormat="1" hidden="1" x14ac:dyDescent="0.25">
      <c r="A281" s="245">
        <v>1</v>
      </c>
      <c r="B281" s="271" t="s">
        <v>57</v>
      </c>
      <c r="C281" s="497">
        <v>240</v>
      </c>
      <c r="D281" s="226">
        <v>513</v>
      </c>
      <c r="E281" s="498">
        <v>8</v>
      </c>
      <c r="F281" s="226">
        <f t="shared" si="16"/>
        <v>17</v>
      </c>
      <c r="G281" s="226">
        <f t="shared" si="17"/>
        <v>4104</v>
      </c>
    </row>
    <row r="282" spans="1:72" s="405" customFormat="1" hidden="1" x14ac:dyDescent="0.25">
      <c r="A282" s="245">
        <v>1</v>
      </c>
      <c r="B282" s="271" t="s">
        <v>14</v>
      </c>
      <c r="C282" s="497">
        <v>240</v>
      </c>
      <c r="D282" s="226">
        <v>43</v>
      </c>
      <c r="E282" s="498">
        <v>8</v>
      </c>
      <c r="F282" s="226">
        <f t="shared" si="16"/>
        <v>1</v>
      </c>
      <c r="G282" s="226">
        <f t="shared" si="17"/>
        <v>344</v>
      </c>
    </row>
    <row r="283" spans="1:72" s="405" customFormat="1" hidden="1" x14ac:dyDescent="0.25">
      <c r="A283" s="245">
        <v>1</v>
      </c>
      <c r="B283" s="271" t="s">
        <v>35</v>
      </c>
      <c r="C283" s="497">
        <v>240</v>
      </c>
      <c r="D283" s="226">
        <v>192</v>
      </c>
      <c r="E283" s="498">
        <v>8</v>
      </c>
      <c r="F283" s="226">
        <f t="shared" si="16"/>
        <v>6</v>
      </c>
      <c r="G283" s="226">
        <f t="shared" si="17"/>
        <v>1536</v>
      </c>
    </row>
    <row r="284" spans="1:72" s="405" customFormat="1" ht="15.75" hidden="1" customHeight="1" x14ac:dyDescent="0.25">
      <c r="A284" s="245">
        <v>1</v>
      </c>
      <c r="B284" s="239" t="s">
        <v>138</v>
      </c>
      <c r="C284" s="497"/>
      <c r="D284" s="373">
        <f>SUM(D278:D283)</f>
        <v>1780</v>
      </c>
      <c r="E284" s="503">
        <f>E278</f>
        <v>8</v>
      </c>
      <c r="F284" s="373">
        <f>SUM(F278:F283)</f>
        <v>58</v>
      </c>
      <c r="G284" s="373">
        <f>SUM(G278:G283)</f>
        <v>14240</v>
      </c>
    </row>
    <row r="285" spans="1:72" s="405" customFormat="1" ht="17.25" hidden="1" customHeight="1" x14ac:dyDescent="0.25">
      <c r="A285" s="245">
        <v>1</v>
      </c>
      <c r="B285" s="275" t="s">
        <v>110</v>
      </c>
      <c r="C285" s="303"/>
      <c r="D285" s="234">
        <f>D276+D284</f>
        <v>2140</v>
      </c>
      <c r="E285" s="233">
        <f>G285/D285</f>
        <v>8.1738317757009344</v>
      </c>
      <c r="F285" s="234">
        <f>F276+F284</f>
        <v>68</v>
      </c>
      <c r="G285" s="234">
        <f>G276+G284</f>
        <v>17492</v>
      </c>
    </row>
    <row r="286" spans="1:72" s="542" customFormat="1" hidden="1" x14ac:dyDescent="0.25">
      <c r="A286" s="245">
        <v>1</v>
      </c>
      <c r="B286" s="523" t="s">
        <v>10</v>
      </c>
      <c r="C286" s="505"/>
      <c r="D286" s="505"/>
      <c r="E286" s="505"/>
      <c r="F286" s="505"/>
      <c r="G286" s="505"/>
      <c r="H286" s="405"/>
      <c r="I286" s="405"/>
      <c r="J286" s="405"/>
      <c r="K286" s="405"/>
      <c r="L286" s="405"/>
      <c r="M286" s="405"/>
      <c r="N286" s="405"/>
      <c r="O286" s="405"/>
      <c r="P286" s="405"/>
      <c r="Q286" s="405"/>
      <c r="R286" s="405"/>
      <c r="S286" s="405"/>
      <c r="T286" s="405"/>
      <c r="U286" s="405"/>
      <c r="V286" s="405"/>
      <c r="W286" s="405"/>
      <c r="X286" s="405"/>
      <c r="Y286" s="405"/>
      <c r="Z286" s="405"/>
      <c r="AA286" s="405"/>
      <c r="AB286" s="405"/>
      <c r="AC286" s="405"/>
      <c r="AD286" s="405"/>
      <c r="AE286" s="405"/>
      <c r="AF286" s="405"/>
      <c r="AG286" s="405"/>
      <c r="AH286" s="405"/>
      <c r="AI286" s="405"/>
      <c r="AJ286" s="405"/>
      <c r="AK286" s="405"/>
      <c r="AL286" s="405"/>
      <c r="AM286" s="405"/>
      <c r="AN286" s="405"/>
      <c r="AO286" s="405"/>
      <c r="AP286" s="405"/>
      <c r="AQ286" s="405"/>
      <c r="AR286" s="405"/>
      <c r="AS286" s="405"/>
      <c r="AT286" s="405"/>
      <c r="AU286" s="405"/>
      <c r="AV286" s="405"/>
      <c r="AW286" s="405"/>
      <c r="AX286" s="405"/>
      <c r="AY286" s="405"/>
      <c r="AZ286" s="405"/>
      <c r="BA286" s="405"/>
      <c r="BB286" s="405"/>
      <c r="BC286" s="405"/>
      <c r="BD286" s="405"/>
      <c r="BE286" s="405"/>
      <c r="BF286" s="405"/>
      <c r="BG286" s="405"/>
      <c r="BH286" s="405"/>
      <c r="BI286" s="405"/>
      <c r="BJ286" s="405"/>
      <c r="BK286" s="405"/>
      <c r="BL286" s="405"/>
      <c r="BM286" s="405"/>
      <c r="BN286" s="405"/>
      <c r="BO286" s="405"/>
      <c r="BP286" s="405"/>
      <c r="BQ286" s="405"/>
      <c r="BR286" s="405"/>
      <c r="BS286" s="405"/>
      <c r="BT286" s="405"/>
    </row>
    <row r="287" spans="1:72" s="245" customFormat="1" hidden="1" x14ac:dyDescent="0.25">
      <c r="A287" s="245">
        <v>1</v>
      </c>
      <c r="B287" s="543"/>
      <c r="C287" s="509"/>
      <c r="D287" s="226"/>
      <c r="E287" s="226"/>
      <c r="F287" s="226"/>
      <c r="G287" s="226"/>
      <c r="H287" s="405"/>
      <c r="I287" s="405"/>
      <c r="J287" s="405"/>
      <c r="K287" s="405"/>
      <c r="L287" s="405"/>
      <c r="M287" s="405"/>
      <c r="N287" s="405"/>
      <c r="O287" s="405"/>
      <c r="P287" s="405"/>
      <c r="Q287" s="405"/>
      <c r="R287" s="405"/>
      <c r="S287" s="405"/>
      <c r="T287" s="405"/>
      <c r="U287" s="405"/>
      <c r="V287" s="405"/>
      <c r="W287" s="405"/>
      <c r="X287" s="405"/>
      <c r="Y287" s="405"/>
      <c r="Z287" s="405"/>
      <c r="AA287" s="405"/>
      <c r="AB287" s="405"/>
      <c r="AC287" s="405"/>
      <c r="AD287" s="405"/>
      <c r="AE287" s="405"/>
      <c r="AF287" s="405"/>
      <c r="AG287" s="405"/>
      <c r="AH287" s="405"/>
      <c r="AI287" s="405"/>
      <c r="AJ287" s="405"/>
      <c r="AK287" s="405"/>
      <c r="AL287" s="405"/>
      <c r="AM287" s="405"/>
      <c r="AN287" s="405"/>
      <c r="AO287" s="405"/>
      <c r="AP287" s="405"/>
      <c r="AQ287" s="405"/>
      <c r="AR287" s="405"/>
      <c r="AS287" s="405"/>
      <c r="AT287" s="405"/>
      <c r="AU287" s="405"/>
      <c r="AV287" s="405"/>
      <c r="AW287" s="405"/>
      <c r="AX287" s="405"/>
      <c r="AY287" s="405"/>
      <c r="AZ287" s="405"/>
      <c r="BA287" s="405"/>
      <c r="BB287" s="405"/>
      <c r="BC287" s="405"/>
      <c r="BD287" s="405"/>
      <c r="BE287" s="405"/>
      <c r="BF287" s="405"/>
      <c r="BG287" s="405"/>
      <c r="BH287" s="405"/>
      <c r="BI287" s="405"/>
      <c r="BJ287" s="405"/>
      <c r="BK287" s="405"/>
      <c r="BL287" s="405"/>
      <c r="BM287" s="405"/>
      <c r="BN287" s="405"/>
      <c r="BO287" s="405"/>
      <c r="BP287" s="405"/>
      <c r="BQ287" s="405"/>
      <c r="BR287" s="405"/>
      <c r="BS287" s="405"/>
      <c r="BT287" s="405"/>
    </row>
    <row r="288" spans="1:72" s="245" customFormat="1" ht="15.75" hidden="1" x14ac:dyDescent="0.25">
      <c r="A288" s="245">
        <v>1</v>
      </c>
      <c r="B288" s="525" t="s">
        <v>93</v>
      </c>
      <c r="C288" s="510"/>
      <c r="D288" s="226"/>
      <c r="E288" s="226"/>
      <c r="F288" s="226"/>
      <c r="G288" s="226"/>
      <c r="H288" s="405"/>
      <c r="I288" s="405"/>
      <c r="J288" s="405"/>
      <c r="K288" s="405"/>
      <c r="L288" s="405"/>
      <c r="M288" s="405"/>
      <c r="N288" s="405"/>
      <c r="O288" s="405"/>
      <c r="P288" s="405"/>
      <c r="Q288" s="405"/>
      <c r="R288" s="405"/>
      <c r="S288" s="405"/>
      <c r="T288" s="405"/>
      <c r="U288" s="405"/>
      <c r="V288" s="405"/>
      <c r="W288" s="405"/>
      <c r="X288" s="405"/>
      <c r="Y288" s="405"/>
      <c r="Z288" s="405"/>
      <c r="AA288" s="405"/>
      <c r="AB288" s="405"/>
      <c r="AC288" s="405"/>
      <c r="AD288" s="405"/>
      <c r="AE288" s="405"/>
      <c r="AF288" s="405"/>
      <c r="AG288" s="405"/>
      <c r="AH288" s="405"/>
      <c r="AI288" s="405"/>
      <c r="AJ288" s="405"/>
      <c r="AK288" s="405"/>
      <c r="AL288" s="405"/>
      <c r="AM288" s="405"/>
      <c r="AN288" s="405"/>
      <c r="AO288" s="405"/>
      <c r="AP288" s="405"/>
      <c r="AQ288" s="405"/>
      <c r="AR288" s="405"/>
      <c r="AS288" s="405"/>
      <c r="AT288" s="405"/>
      <c r="AU288" s="405"/>
      <c r="AV288" s="405"/>
      <c r="AW288" s="405"/>
      <c r="AX288" s="405"/>
      <c r="AY288" s="405"/>
      <c r="AZ288" s="405"/>
      <c r="BA288" s="405"/>
      <c r="BB288" s="405"/>
      <c r="BC288" s="405"/>
      <c r="BD288" s="405"/>
      <c r="BE288" s="405"/>
      <c r="BF288" s="405"/>
      <c r="BG288" s="405"/>
      <c r="BH288" s="405"/>
      <c r="BI288" s="405"/>
      <c r="BJ288" s="405"/>
      <c r="BK288" s="405"/>
      <c r="BL288" s="405"/>
      <c r="BM288" s="405"/>
      <c r="BN288" s="405"/>
      <c r="BO288" s="405"/>
      <c r="BP288" s="405"/>
      <c r="BQ288" s="405"/>
      <c r="BR288" s="405"/>
      <c r="BS288" s="405"/>
      <c r="BT288" s="405"/>
    </row>
    <row r="289" spans="1:72" s="245" customFormat="1" hidden="1" x14ac:dyDescent="0.25">
      <c r="A289" s="245">
        <v>1</v>
      </c>
      <c r="B289" s="300" t="s">
        <v>4</v>
      </c>
      <c r="C289" s="510"/>
      <c r="D289" s="226"/>
      <c r="E289" s="226"/>
      <c r="F289" s="226"/>
      <c r="G289" s="226"/>
      <c r="H289" s="405"/>
      <c r="I289" s="405"/>
      <c r="J289" s="405"/>
      <c r="K289" s="405"/>
      <c r="L289" s="405"/>
      <c r="M289" s="405"/>
      <c r="N289" s="405"/>
      <c r="O289" s="405"/>
      <c r="P289" s="405"/>
      <c r="Q289" s="405"/>
      <c r="R289" s="405"/>
      <c r="S289" s="405"/>
      <c r="T289" s="405"/>
      <c r="U289" s="405"/>
      <c r="V289" s="405"/>
      <c r="W289" s="405"/>
      <c r="X289" s="405"/>
      <c r="Y289" s="405"/>
      <c r="Z289" s="405"/>
      <c r="AA289" s="405"/>
      <c r="AB289" s="405"/>
      <c r="AC289" s="405"/>
      <c r="AD289" s="405"/>
      <c r="AE289" s="405"/>
      <c r="AF289" s="405"/>
      <c r="AG289" s="405"/>
      <c r="AH289" s="405"/>
      <c r="AI289" s="405"/>
      <c r="AJ289" s="405"/>
      <c r="AK289" s="405"/>
      <c r="AL289" s="405"/>
      <c r="AM289" s="405"/>
      <c r="AN289" s="405"/>
      <c r="AO289" s="405"/>
      <c r="AP289" s="405"/>
      <c r="AQ289" s="405"/>
      <c r="AR289" s="405"/>
      <c r="AS289" s="405"/>
      <c r="AT289" s="405"/>
      <c r="AU289" s="405"/>
      <c r="AV289" s="405"/>
      <c r="AW289" s="405"/>
      <c r="AX289" s="405"/>
      <c r="AY289" s="405"/>
      <c r="AZ289" s="405"/>
      <c r="BA289" s="405"/>
      <c r="BB289" s="405"/>
      <c r="BC289" s="405"/>
      <c r="BD289" s="405"/>
      <c r="BE289" s="405"/>
      <c r="BF289" s="405"/>
      <c r="BG289" s="405"/>
      <c r="BH289" s="405"/>
      <c r="BI289" s="405"/>
      <c r="BJ289" s="405"/>
      <c r="BK289" s="405"/>
      <c r="BL289" s="405"/>
      <c r="BM289" s="405"/>
      <c r="BN289" s="405"/>
      <c r="BO289" s="405"/>
      <c r="BP289" s="405"/>
      <c r="BQ289" s="405"/>
      <c r="BR289" s="405"/>
      <c r="BS289" s="405"/>
      <c r="BT289" s="405"/>
    </row>
    <row r="290" spans="1:72" s="245" customFormat="1" hidden="1" x14ac:dyDescent="0.25">
      <c r="A290" s="245">
        <v>1</v>
      </c>
      <c r="B290" s="227" t="s">
        <v>49</v>
      </c>
      <c r="C290" s="497">
        <v>300</v>
      </c>
      <c r="D290" s="226">
        <f>1500-50</f>
        <v>1450</v>
      </c>
      <c r="E290" s="498">
        <v>5.7</v>
      </c>
      <c r="F290" s="226">
        <f>ROUND(G290/C290,0)</f>
        <v>28</v>
      </c>
      <c r="G290" s="226">
        <f>ROUND(D290*E290,0)</f>
        <v>8265</v>
      </c>
      <c r="H290" s="405"/>
      <c r="I290" s="405"/>
      <c r="J290" s="405"/>
      <c r="K290" s="405"/>
      <c r="L290" s="405"/>
      <c r="M290" s="405"/>
      <c r="N290" s="405"/>
      <c r="O290" s="405"/>
      <c r="P290" s="405"/>
      <c r="Q290" s="405"/>
      <c r="R290" s="405"/>
      <c r="S290" s="405"/>
      <c r="T290" s="405"/>
      <c r="U290" s="405"/>
      <c r="V290" s="405"/>
      <c r="W290" s="405"/>
      <c r="X290" s="405"/>
      <c r="Y290" s="405"/>
      <c r="Z290" s="405"/>
      <c r="AA290" s="405"/>
      <c r="AB290" s="405"/>
      <c r="AC290" s="405"/>
      <c r="AD290" s="405"/>
      <c r="AE290" s="405"/>
      <c r="AF290" s="405"/>
      <c r="AG290" s="405"/>
      <c r="AH290" s="405"/>
      <c r="AI290" s="405"/>
      <c r="AJ290" s="405"/>
      <c r="AK290" s="405"/>
      <c r="AL290" s="405"/>
      <c r="AM290" s="405"/>
      <c r="AN290" s="405"/>
      <c r="AO290" s="405"/>
      <c r="AP290" s="405"/>
      <c r="AQ290" s="405"/>
      <c r="AR290" s="405"/>
      <c r="AS290" s="405"/>
      <c r="AT290" s="405"/>
      <c r="AU290" s="405"/>
      <c r="AV290" s="405"/>
      <c r="AW290" s="405"/>
      <c r="AX290" s="405"/>
      <c r="AY290" s="405"/>
      <c r="AZ290" s="405"/>
      <c r="BA290" s="405"/>
      <c r="BB290" s="405"/>
      <c r="BC290" s="405"/>
      <c r="BD290" s="405"/>
      <c r="BE290" s="405"/>
      <c r="BF290" s="405"/>
      <c r="BG290" s="405"/>
      <c r="BH290" s="405"/>
      <c r="BI290" s="405"/>
      <c r="BJ290" s="405"/>
      <c r="BK290" s="405"/>
      <c r="BL290" s="405"/>
      <c r="BM290" s="405"/>
      <c r="BN290" s="405"/>
      <c r="BO290" s="405"/>
      <c r="BP290" s="405"/>
      <c r="BQ290" s="405"/>
      <c r="BR290" s="405"/>
      <c r="BS290" s="405"/>
      <c r="BT290" s="405"/>
    </row>
    <row r="291" spans="1:72" s="245" customFormat="1" hidden="1" x14ac:dyDescent="0.25">
      <c r="A291" s="245">
        <v>1</v>
      </c>
      <c r="B291" s="227" t="s">
        <v>50</v>
      </c>
      <c r="C291" s="497">
        <v>340</v>
      </c>
      <c r="D291" s="226">
        <f>1200+72</f>
        <v>1272</v>
      </c>
      <c r="E291" s="498">
        <v>8</v>
      </c>
      <c r="F291" s="226">
        <f>ROUND(G291/C291,0)</f>
        <v>30</v>
      </c>
      <c r="G291" s="226">
        <f>ROUND(D291*E291,0)</f>
        <v>10176</v>
      </c>
      <c r="H291" s="405"/>
      <c r="I291" s="405"/>
      <c r="J291" s="405"/>
      <c r="K291" s="405"/>
      <c r="L291" s="405"/>
      <c r="M291" s="405"/>
      <c r="N291" s="405"/>
      <c r="O291" s="405"/>
      <c r="P291" s="405"/>
      <c r="Q291" s="405"/>
      <c r="R291" s="405"/>
      <c r="S291" s="405"/>
      <c r="T291" s="405"/>
      <c r="U291" s="405"/>
      <c r="V291" s="405"/>
      <c r="W291" s="405"/>
      <c r="X291" s="405"/>
      <c r="Y291" s="405"/>
      <c r="Z291" s="405"/>
      <c r="AA291" s="405"/>
      <c r="AB291" s="405"/>
      <c r="AC291" s="405"/>
      <c r="AD291" s="405"/>
      <c r="AE291" s="405"/>
      <c r="AF291" s="405"/>
      <c r="AG291" s="405"/>
      <c r="AH291" s="405"/>
      <c r="AI291" s="405"/>
      <c r="AJ291" s="405"/>
      <c r="AK291" s="405"/>
      <c r="AL291" s="405"/>
      <c r="AM291" s="405"/>
      <c r="AN291" s="405"/>
      <c r="AO291" s="405"/>
      <c r="AP291" s="405"/>
      <c r="AQ291" s="405"/>
      <c r="AR291" s="405"/>
      <c r="AS291" s="405"/>
      <c r="AT291" s="405"/>
      <c r="AU291" s="405"/>
      <c r="AV291" s="405"/>
      <c r="AW291" s="405"/>
      <c r="AX291" s="405"/>
      <c r="AY291" s="405"/>
      <c r="AZ291" s="405"/>
      <c r="BA291" s="405"/>
      <c r="BB291" s="405"/>
      <c r="BC291" s="405"/>
      <c r="BD291" s="405"/>
      <c r="BE291" s="405"/>
      <c r="BF291" s="405"/>
      <c r="BG291" s="405"/>
      <c r="BH291" s="405"/>
      <c r="BI291" s="405"/>
      <c r="BJ291" s="405"/>
      <c r="BK291" s="405"/>
      <c r="BL291" s="405"/>
      <c r="BM291" s="405"/>
      <c r="BN291" s="405"/>
      <c r="BO291" s="405"/>
      <c r="BP291" s="405"/>
      <c r="BQ291" s="405"/>
      <c r="BR291" s="405"/>
      <c r="BS291" s="405"/>
      <c r="BT291" s="405"/>
    </row>
    <row r="292" spans="1:72" s="245" customFormat="1" hidden="1" x14ac:dyDescent="0.25">
      <c r="A292" s="245">
        <v>1</v>
      </c>
      <c r="B292" s="227" t="s">
        <v>51</v>
      </c>
      <c r="C292" s="497">
        <v>340</v>
      </c>
      <c r="D292" s="226">
        <v>5850</v>
      </c>
      <c r="E292" s="498">
        <v>6.1</v>
      </c>
      <c r="F292" s="226">
        <f>ROUND(G292/C292,0)</f>
        <v>105</v>
      </c>
      <c r="G292" s="226">
        <f>ROUND(D292*E292,0)</f>
        <v>35685</v>
      </c>
      <c r="H292" s="405"/>
      <c r="I292" s="405"/>
      <c r="J292" s="405"/>
      <c r="K292" s="405"/>
      <c r="L292" s="405"/>
      <c r="M292" s="405"/>
      <c r="N292" s="405"/>
      <c r="O292" s="405"/>
      <c r="P292" s="405"/>
      <c r="Q292" s="405"/>
      <c r="R292" s="405"/>
      <c r="S292" s="405"/>
      <c r="T292" s="405"/>
      <c r="U292" s="405"/>
      <c r="V292" s="405"/>
      <c r="W292" s="405"/>
      <c r="X292" s="405"/>
      <c r="Y292" s="405"/>
      <c r="Z292" s="405"/>
      <c r="AA292" s="405"/>
      <c r="AB292" s="405"/>
      <c r="AC292" s="405"/>
      <c r="AD292" s="405"/>
      <c r="AE292" s="405"/>
      <c r="AF292" s="405"/>
      <c r="AG292" s="405"/>
      <c r="AH292" s="405"/>
      <c r="AI292" s="405"/>
      <c r="AJ292" s="405"/>
      <c r="AK292" s="405"/>
      <c r="AL292" s="405"/>
      <c r="AM292" s="405"/>
      <c r="AN292" s="405"/>
      <c r="AO292" s="405"/>
      <c r="AP292" s="405"/>
      <c r="AQ292" s="405"/>
      <c r="AR292" s="405"/>
      <c r="AS292" s="405"/>
      <c r="AT292" s="405"/>
      <c r="AU292" s="405"/>
      <c r="AV292" s="405"/>
      <c r="AW292" s="405"/>
      <c r="AX292" s="405"/>
      <c r="AY292" s="405"/>
      <c r="AZ292" s="405"/>
      <c r="BA292" s="405"/>
      <c r="BB292" s="405"/>
      <c r="BC292" s="405"/>
      <c r="BD292" s="405"/>
      <c r="BE292" s="405"/>
      <c r="BF292" s="405"/>
      <c r="BG292" s="405"/>
      <c r="BH292" s="405"/>
      <c r="BI292" s="405"/>
      <c r="BJ292" s="405"/>
      <c r="BK292" s="405"/>
      <c r="BL292" s="405"/>
      <c r="BM292" s="405"/>
      <c r="BN292" s="405"/>
      <c r="BO292" s="405"/>
      <c r="BP292" s="405"/>
      <c r="BQ292" s="405"/>
      <c r="BR292" s="405"/>
      <c r="BS292" s="405"/>
      <c r="BT292" s="405"/>
    </row>
    <row r="293" spans="1:72" s="405" customFormat="1" hidden="1" x14ac:dyDescent="0.25">
      <c r="A293" s="245">
        <v>1</v>
      </c>
      <c r="B293" s="491" t="s">
        <v>5</v>
      </c>
      <c r="C293" s="303"/>
      <c r="D293" s="234">
        <f>D290+D291+D292</f>
        <v>8572</v>
      </c>
      <c r="E293" s="233">
        <f>G293/D293</f>
        <v>6.3142790480634625</v>
      </c>
      <c r="F293" s="234">
        <f>F290+F291+F292</f>
        <v>163</v>
      </c>
      <c r="G293" s="234">
        <f>G290+G291+G292</f>
        <v>54126</v>
      </c>
    </row>
    <row r="294" spans="1:72" s="405" customFormat="1" hidden="1" x14ac:dyDescent="0.25">
      <c r="A294" s="245">
        <v>1</v>
      </c>
      <c r="B294" s="323" t="s">
        <v>180</v>
      </c>
      <c r="C294" s="261"/>
      <c r="D294" s="234"/>
      <c r="E294" s="226"/>
      <c r="F294" s="226"/>
      <c r="G294" s="226"/>
    </row>
    <row r="295" spans="1:72" s="405" customFormat="1" hidden="1" x14ac:dyDescent="0.25">
      <c r="A295" s="245">
        <v>1</v>
      </c>
      <c r="B295" s="246" t="s">
        <v>115</v>
      </c>
      <c r="C295" s="261"/>
      <c r="D295" s="226">
        <f>D296</f>
        <v>69232</v>
      </c>
      <c r="E295" s="226"/>
      <c r="F295" s="226"/>
      <c r="G295" s="226"/>
    </row>
    <row r="296" spans="1:72" s="405" customFormat="1" hidden="1" x14ac:dyDescent="0.25">
      <c r="A296" s="245">
        <v>1</v>
      </c>
      <c r="B296" s="246" t="s">
        <v>232</v>
      </c>
      <c r="C296" s="261"/>
      <c r="D296" s="226">
        <v>69232</v>
      </c>
      <c r="E296" s="226"/>
      <c r="F296" s="226"/>
      <c r="G296" s="226"/>
    </row>
    <row r="297" spans="1:72" s="405" customFormat="1" hidden="1" x14ac:dyDescent="0.25">
      <c r="A297" s="245">
        <v>1</v>
      </c>
      <c r="B297" s="256" t="s">
        <v>113</v>
      </c>
      <c r="C297" s="261"/>
      <c r="D297" s="226">
        <v>28200</v>
      </c>
      <c r="E297" s="226"/>
      <c r="F297" s="226"/>
      <c r="G297" s="226"/>
    </row>
    <row r="298" spans="1:72" s="405" customFormat="1" ht="30" hidden="1" x14ac:dyDescent="0.25">
      <c r="A298" s="245">
        <v>1</v>
      </c>
      <c r="B298" s="256" t="s">
        <v>114</v>
      </c>
      <c r="C298" s="251"/>
      <c r="D298" s="226"/>
      <c r="E298" s="226"/>
      <c r="F298" s="226"/>
      <c r="G298" s="226"/>
    </row>
    <row r="299" spans="1:72" s="405" customFormat="1" hidden="1" x14ac:dyDescent="0.25">
      <c r="A299" s="245">
        <v>1</v>
      </c>
      <c r="B299" s="262" t="s">
        <v>148</v>
      </c>
      <c r="C299" s="251"/>
      <c r="D299" s="234">
        <f>D295+ROUND(D297*3.2,0)+D298</f>
        <v>159472</v>
      </c>
      <c r="E299" s="226"/>
      <c r="F299" s="226"/>
      <c r="G299" s="226"/>
    </row>
    <row r="300" spans="1:72" s="405" customFormat="1" hidden="1" x14ac:dyDescent="0.25">
      <c r="A300" s="245">
        <v>1</v>
      </c>
      <c r="B300" s="500" t="s">
        <v>116</v>
      </c>
      <c r="C300" s="251"/>
      <c r="D300" s="226"/>
      <c r="E300" s="226"/>
      <c r="F300" s="226"/>
      <c r="G300" s="226"/>
    </row>
    <row r="301" spans="1:72" s="405" customFormat="1" hidden="1" x14ac:dyDescent="0.25">
      <c r="A301" s="245">
        <v>1</v>
      </c>
      <c r="B301" s="544" t="s">
        <v>245</v>
      </c>
      <c r="C301" s="251"/>
      <c r="D301" s="226">
        <v>450</v>
      </c>
      <c r="E301" s="226"/>
      <c r="F301" s="226"/>
      <c r="G301" s="226"/>
    </row>
    <row r="302" spans="1:72" s="405" customFormat="1" ht="15.75" hidden="1" customHeight="1" x14ac:dyDescent="0.25">
      <c r="A302" s="245">
        <v>1</v>
      </c>
      <c r="B302" s="268" t="s">
        <v>7</v>
      </c>
      <c r="C302" s="231"/>
      <c r="D302" s="238"/>
      <c r="E302" s="226"/>
      <c r="F302" s="226"/>
      <c r="G302" s="226"/>
    </row>
    <row r="303" spans="1:72" s="405" customFormat="1" hidden="1" x14ac:dyDescent="0.25">
      <c r="A303" s="245">
        <v>1</v>
      </c>
      <c r="B303" s="270" t="s">
        <v>74</v>
      </c>
      <c r="C303" s="303"/>
      <c r="D303" s="226"/>
      <c r="E303" s="226"/>
      <c r="F303" s="226"/>
      <c r="G303" s="226"/>
    </row>
    <row r="304" spans="1:72" s="405" customFormat="1" hidden="1" x14ac:dyDescent="0.25">
      <c r="A304" s="245">
        <v>1</v>
      </c>
      <c r="B304" s="227" t="s">
        <v>50</v>
      </c>
      <c r="C304" s="497">
        <v>240</v>
      </c>
      <c r="D304" s="226">
        <f>260+60</f>
        <v>320</v>
      </c>
      <c r="E304" s="498">
        <v>9.5</v>
      </c>
      <c r="F304" s="226">
        <f>ROUND(G304/C304,0)</f>
        <v>13</v>
      </c>
      <c r="G304" s="226">
        <f>ROUND(D304*E304,0)</f>
        <v>3040</v>
      </c>
    </row>
    <row r="305" spans="1:72" s="405" customFormat="1" hidden="1" x14ac:dyDescent="0.25">
      <c r="A305" s="245">
        <v>1</v>
      </c>
      <c r="B305" s="227" t="s">
        <v>51</v>
      </c>
      <c r="C305" s="497">
        <v>240</v>
      </c>
      <c r="D305" s="226">
        <f>100+70</f>
        <v>170</v>
      </c>
      <c r="E305" s="498">
        <v>4</v>
      </c>
      <c r="F305" s="226">
        <f>ROUND(G305/C305,0)</f>
        <v>3</v>
      </c>
      <c r="G305" s="226">
        <f>ROUND(D305*E305,0)</f>
        <v>680</v>
      </c>
    </row>
    <row r="306" spans="1:72" s="405" customFormat="1" hidden="1" x14ac:dyDescent="0.25">
      <c r="A306" s="245">
        <v>1</v>
      </c>
      <c r="B306" s="239" t="s">
        <v>138</v>
      </c>
      <c r="C306" s="497"/>
      <c r="D306" s="373">
        <f>D304+D305</f>
        <v>490</v>
      </c>
      <c r="E306" s="503">
        <f>E304</f>
        <v>9.5</v>
      </c>
      <c r="F306" s="373">
        <f t="shared" ref="F306:G306" si="18">F304+F305</f>
        <v>16</v>
      </c>
      <c r="G306" s="373">
        <f t="shared" si="18"/>
        <v>3720</v>
      </c>
    </row>
    <row r="307" spans="1:72" s="245" customFormat="1" ht="19.5" hidden="1" customHeight="1" x14ac:dyDescent="0.25">
      <c r="A307" s="245">
        <v>1</v>
      </c>
      <c r="B307" s="275" t="s">
        <v>110</v>
      </c>
      <c r="C307" s="303"/>
      <c r="D307" s="234">
        <f t="shared" ref="D307" si="19">D306</f>
        <v>490</v>
      </c>
      <c r="E307" s="516">
        <f t="shared" ref="E307:G307" si="20">E306</f>
        <v>9.5</v>
      </c>
      <c r="F307" s="234">
        <f t="shared" si="20"/>
        <v>16</v>
      </c>
      <c r="G307" s="234">
        <f t="shared" si="20"/>
        <v>3720</v>
      </c>
    </row>
    <row r="308" spans="1:72" s="507" customFormat="1" ht="17.25" hidden="1" customHeight="1" x14ac:dyDescent="0.25">
      <c r="A308" s="245">
        <v>1</v>
      </c>
      <c r="B308" s="523" t="s">
        <v>10</v>
      </c>
      <c r="C308" s="545"/>
      <c r="D308" s="545"/>
      <c r="E308" s="545"/>
      <c r="F308" s="545"/>
      <c r="G308" s="545"/>
      <c r="H308" s="405"/>
      <c r="I308" s="405"/>
      <c r="J308" s="405"/>
      <c r="K308" s="405"/>
      <c r="L308" s="405"/>
      <c r="M308" s="405"/>
      <c r="N308" s="405"/>
      <c r="O308" s="405"/>
      <c r="P308" s="405"/>
      <c r="Q308" s="405"/>
      <c r="R308" s="405"/>
      <c r="S308" s="405"/>
      <c r="T308" s="405"/>
      <c r="U308" s="405"/>
      <c r="V308" s="405"/>
      <c r="W308" s="405"/>
      <c r="X308" s="405"/>
      <c r="Y308" s="405"/>
      <c r="Z308" s="405"/>
      <c r="AA308" s="405"/>
      <c r="AB308" s="405"/>
      <c r="AC308" s="405"/>
      <c r="AD308" s="405"/>
      <c r="AE308" s="405"/>
      <c r="AF308" s="405"/>
      <c r="AG308" s="405"/>
      <c r="AH308" s="405"/>
      <c r="AI308" s="405"/>
      <c r="AJ308" s="405"/>
      <c r="AK308" s="405"/>
      <c r="AL308" s="405"/>
      <c r="AM308" s="405"/>
      <c r="AN308" s="405"/>
      <c r="AO308" s="405"/>
      <c r="AP308" s="405"/>
      <c r="AQ308" s="405"/>
      <c r="AR308" s="405"/>
      <c r="AS308" s="405"/>
      <c r="AT308" s="405"/>
      <c r="AU308" s="405"/>
      <c r="AV308" s="405"/>
      <c r="AW308" s="405"/>
      <c r="AX308" s="405"/>
      <c r="AY308" s="405"/>
      <c r="AZ308" s="405"/>
      <c r="BA308" s="405"/>
      <c r="BB308" s="405"/>
      <c r="BC308" s="405"/>
      <c r="BD308" s="405"/>
      <c r="BE308" s="405"/>
      <c r="BF308" s="405"/>
      <c r="BG308" s="405"/>
      <c r="BH308" s="405"/>
      <c r="BI308" s="405"/>
      <c r="BJ308" s="405"/>
      <c r="BK308" s="405"/>
      <c r="BL308" s="405"/>
      <c r="BM308" s="405"/>
      <c r="BN308" s="405"/>
      <c r="BO308" s="405"/>
      <c r="BP308" s="405"/>
      <c r="BQ308" s="405"/>
      <c r="BR308" s="405"/>
      <c r="BS308" s="405"/>
      <c r="BT308" s="405"/>
    </row>
    <row r="309" spans="1:72" s="245" customFormat="1" ht="14.25" hidden="1" customHeight="1" x14ac:dyDescent="0.25">
      <c r="A309" s="245">
        <v>1</v>
      </c>
      <c r="B309" s="524"/>
      <c r="C309" s="509"/>
      <c r="D309" s="226"/>
      <c r="E309" s="226"/>
      <c r="F309" s="226"/>
      <c r="G309" s="226"/>
      <c r="H309" s="405"/>
      <c r="I309" s="405"/>
      <c r="J309" s="405"/>
      <c r="K309" s="405"/>
      <c r="L309" s="405"/>
      <c r="M309" s="405"/>
      <c r="N309" s="405"/>
      <c r="O309" s="405"/>
      <c r="P309" s="405"/>
      <c r="Q309" s="405"/>
      <c r="R309" s="405"/>
      <c r="S309" s="405"/>
      <c r="T309" s="405"/>
      <c r="U309" s="405"/>
      <c r="V309" s="405"/>
      <c r="W309" s="405"/>
      <c r="X309" s="405"/>
      <c r="Y309" s="405"/>
      <c r="Z309" s="405"/>
      <c r="AA309" s="405"/>
      <c r="AB309" s="405"/>
      <c r="AC309" s="405"/>
      <c r="AD309" s="405"/>
      <c r="AE309" s="405"/>
      <c r="AF309" s="405"/>
      <c r="AG309" s="405"/>
      <c r="AH309" s="405"/>
      <c r="AI309" s="405"/>
      <c r="AJ309" s="405"/>
      <c r="AK309" s="405"/>
      <c r="AL309" s="405"/>
      <c r="AM309" s="405"/>
      <c r="AN309" s="405"/>
      <c r="AO309" s="405"/>
      <c r="AP309" s="405"/>
      <c r="AQ309" s="405"/>
      <c r="AR309" s="405"/>
      <c r="AS309" s="405"/>
      <c r="AT309" s="405"/>
      <c r="AU309" s="405"/>
      <c r="AV309" s="405"/>
      <c r="AW309" s="405"/>
      <c r="AX309" s="405"/>
      <c r="AY309" s="405"/>
      <c r="AZ309" s="405"/>
      <c r="BA309" s="405"/>
      <c r="BB309" s="405"/>
      <c r="BC309" s="405"/>
      <c r="BD309" s="405"/>
      <c r="BE309" s="405"/>
      <c r="BF309" s="405"/>
      <c r="BG309" s="405"/>
      <c r="BH309" s="405"/>
      <c r="BI309" s="405"/>
      <c r="BJ309" s="405"/>
      <c r="BK309" s="405"/>
      <c r="BL309" s="405"/>
      <c r="BM309" s="405"/>
      <c r="BN309" s="405"/>
      <c r="BO309" s="405"/>
      <c r="BP309" s="405"/>
      <c r="BQ309" s="405"/>
      <c r="BR309" s="405"/>
      <c r="BS309" s="405"/>
      <c r="BT309" s="405"/>
    </row>
    <row r="310" spans="1:72" s="245" customFormat="1" ht="20.25" hidden="1" customHeight="1" x14ac:dyDescent="0.25">
      <c r="A310" s="245">
        <v>1</v>
      </c>
      <c r="B310" s="525" t="s">
        <v>98</v>
      </c>
      <c r="C310" s="303"/>
      <c r="D310" s="226"/>
      <c r="E310" s="226"/>
      <c r="F310" s="226"/>
      <c r="G310" s="226"/>
      <c r="H310" s="405"/>
      <c r="I310" s="405"/>
      <c r="J310" s="405"/>
      <c r="K310" s="405"/>
      <c r="L310" s="405"/>
      <c r="M310" s="405"/>
      <c r="N310" s="405"/>
      <c r="O310" s="405"/>
      <c r="P310" s="405"/>
      <c r="Q310" s="405"/>
      <c r="R310" s="405"/>
      <c r="S310" s="405"/>
      <c r="T310" s="405"/>
      <c r="U310" s="405"/>
      <c r="V310" s="405"/>
      <c r="W310" s="405"/>
      <c r="X310" s="405"/>
      <c r="Y310" s="405"/>
      <c r="Z310" s="405"/>
      <c r="AA310" s="405"/>
      <c r="AB310" s="405"/>
      <c r="AC310" s="405"/>
      <c r="AD310" s="405"/>
      <c r="AE310" s="405"/>
      <c r="AF310" s="405"/>
      <c r="AG310" s="405"/>
      <c r="AH310" s="405"/>
      <c r="AI310" s="405"/>
      <c r="AJ310" s="405"/>
      <c r="AK310" s="405"/>
      <c r="AL310" s="405"/>
      <c r="AM310" s="405"/>
      <c r="AN310" s="405"/>
      <c r="AO310" s="405"/>
      <c r="AP310" s="405"/>
      <c r="AQ310" s="405"/>
      <c r="AR310" s="405"/>
      <c r="AS310" s="405"/>
      <c r="AT310" s="405"/>
      <c r="AU310" s="405"/>
      <c r="AV310" s="405"/>
      <c r="AW310" s="405"/>
      <c r="AX310" s="405"/>
      <c r="AY310" s="405"/>
      <c r="AZ310" s="405"/>
      <c r="BA310" s="405"/>
      <c r="BB310" s="405"/>
      <c r="BC310" s="405"/>
      <c r="BD310" s="405"/>
      <c r="BE310" s="405"/>
      <c r="BF310" s="405"/>
      <c r="BG310" s="405"/>
      <c r="BH310" s="405"/>
      <c r="BI310" s="405"/>
      <c r="BJ310" s="405"/>
      <c r="BK310" s="405"/>
      <c r="BL310" s="405"/>
      <c r="BM310" s="405"/>
      <c r="BN310" s="405"/>
      <c r="BO310" s="405"/>
      <c r="BP310" s="405"/>
      <c r="BQ310" s="405"/>
      <c r="BR310" s="405"/>
      <c r="BS310" s="405"/>
      <c r="BT310" s="405"/>
    </row>
    <row r="311" spans="1:72" s="245" customFormat="1" hidden="1" x14ac:dyDescent="0.25">
      <c r="A311" s="245">
        <v>1</v>
      </c>
      <c r="B311" s="300" t="s">
        <v>4</v>
      </c>
      <c r="C311" s="303"/>
      <c r="D311" s="226"/>
      <c r="E311" s="226"/>
      <c r="F311" s="226"/>
      <c r="G311" s="226"/>
      <c r="H311" s="405"/>
      <c r="I311" s="405"/>
      <c r="J311" s="405"/>
      <c r="K311" s="405"/>
      <c r="L311" s="405"/>
      <c r="M311" s="405"/>
      <c r="N311" s="405"/>
      <c r="O311" s="405"/>
      <c r="P311" s="405"/>
      <c r="Q311" s="405"/>
      <c r="R311" s="405"/>
      <c r="S311" s="405"/>
      <c r="T311" s="405"/>
      <c r="U311" s="405"/>
      <c r="V311" s="405"/>
      <c r="W311" s="405"/>
      <c r="X311" s="405"/>
      <c r="Y311" s="405"/>
      <c r="Z311" s="405"/>
      <c r="AA311" s="405"/>
      <c r="AB311" s="405"/>
      <c r="AC311" s="405"/>
      <c r="AD311" s="405"/>
      <c r="AE311" s="405"/>
      <c r="AF311" s="405"/>
      <c r="AG311" s="405"/>
      <c r="AH311" s="405"/>
      <c r="AI311" s="405"/>
      <c r="AJ311" s="405"/>
      <c r="AK311" s="405"/>
      <c r="AL311" s="405"/>
      <c r="AM311" s="405"/>
      <c r="AN311" s="405"/>
      <c r="AO311" s="405"/>
      <c r="AP311" s="405"/>
      <c r="AQ311" s="405"/>
      <c r="AR311" s="405"/>
      <c r="AS311" s="405"/>
      <c r="AT311" s="405"/>
      <c r="AU311" s="405"/>
      <c r="AV311" s="405"/>
      <c r="AW311" s="405"/>
      <c r="AX311" s="405"/>
      <c r="AY311" s="405"/>
      <c r="AZ311" s="405"/>
      <c r="BA311" s="405"/>
      <c r="BB311" s="405"/>
      <c r="BC311" s="405"/>
      <c r="BD311" s="405"/>
      <c r="BE311" s="405"/>
      <c r="BF311" s="405"/>
      <c r="BG311" s="405"/>
      <c r="BH311" s="405"/>
      <c r="BI311" s="405"/>
      <c r="BJ311" s="405"/>
      <c r="BK311" s="405"/>
      <c r="BL311" s="405"/>
      <c r="BM311" s="405"/>
      <c r="BN311" s="405"/>
      <c r="BO311" s="405"/>
      <c r="BP311" s="405"/>
      <c r="BQ311" s="405"/>
      <c r="BR311" s="405"/>
      <c r="BS311" s="405"/>
      <c r="BT311" s="405"/>
    </row>
    <row r="312" spans="1:72" s="245" customFormat="1" hidden="1" x14ac:dyDescent="0.25">
      <c r="A312" s="245">
        <v>1</v>
      </c>
      <c r="B312" s="227" t="s">
        <v>99</v>
      </c>
      <c r="C312" s="497">
        <v>340</v>
      </c>
      <c r="D312" s="226">
        <v>965</v>
      </c>
      <c r="E312" s="498">
        <v>14.7</v>
      </c>
      <c r="F312" s="226">
        <f>ROUND(G312/C312,0)</f>
        <v>42</v>
      </c>
      <c r="G312" s="226">
        <f>ROUND(D312*E312,0)</f>
        <v>14186</v>
      </c>
      <c r="H312" s="405"/>
      <c r="I312" s="405"/>
      <c r="J312" s="405"/>
      <c r="K312" s="405"/>
      <c r="L312" s="405"/>
      <c r="M312" s="405"/>
      <c r="N312" s="405"/>
      <c r="O312" s="405"/>
      <c r="P312" s="405"/>
      <c r="Q312" s="405"/>
      <c r="R312" s="405"/>
      <c r="S312" s="405"/>
      <c r="T312" s="405"/>
      <c r="U312" s="405"/>
      <c r="V312" s="405"/>
      <c r="W312" s="405"/>
      <c r="X312" s="405"/>
      <c r="Y312" s="405"/>
      <c r="Z312" s="405"/>
      <c r="AA312" s="405"/>
      <c r="AB312" s="405"/>
      <c r="AC312" s="405"/>
      <c r="AD312" s="405"/>
      <c r="AE312" s="405"/>
      <c r="AF312" s="405"/>
      <c r="AG312" s="405"/>
      <c r="AH312" s="405"/>
      <c r="AI312" s="405"/>
      <c r="AJ312" s="405"/>
      <c r="AK312" s="405"/>
      <c r="AL312" s="405"/>
      <c r="AM312" s="405"/>
      <c r="AN312" s="405"/>
      <c r="AO312" s="405"/>
      <c r="AP312" s="405"/>
      <c r="AQ312" s="405"/>
      <c r="AR312" s="405"/>
      <c r="AS312" s="405"/>
      <c r="AT312" s="405"/>
      <c r="AU312" s="405"/>
      <c r="AV312" s="405"/>
      <c r="AW312" s="405"/>
      <c r="AX312" s="405"/>
      <c r="AY312" s="405"/>
      <c r="AZ312" s="405"/>
      <c r="BA312" s="405"/>
      <c r="BB312" s="405"/>
      <c r="BC312" s="405"/>
      <c r="BD312" s="405"/>
      <c r="BE312" s="405"/>
      <c r="BF312" s="405"/>
      <c r="BG312" s="405"/>
      <c r="BH312" s="405"/>
      <c r="BI312" s="405"/>
      <c r="BJ312" s="405"/>
      <c r="BK312" s="405"/>
      <c r="BL312" s="405"/>
      <c r="BM312" s="405"/>
      <c r="BN312" s="405"/>
      <c r="BO312" s="405"/>
      <c r="BP312" s="405"/>
      <c r="BQ312" s="405"/>
      <c r="BR312" s="405"/>
      <c r="BS312" s="405"/>
      <c r="BT312" s="405"/>
    </row>
    <row r="313" spans="1:72" s="245" customFormat="1" hidden="1" x14ac:dyDescent="0.25">
      <c r="A313" s="245">
        <v>1</v>
      </c>
      <c r="B313" s="227" t="s">
        <v>100</v>
      </c>
      <c r="C313" s="497">
        <v>340</v>
      </c>
      <c r="D313" s="226">
        <v>1400</v>
      </c>
      <c r="E313" s="498">
        <v>8.6</v>
      </c>
      <c r="F313" s="226">
        <f>ROUND(G313/C313,0)</f>
        <v>35</v>
      </c>
      <c r="G313" s="226">
        <f>ROUND(D313*E313,0)</f>
        <v>12040</v>
      </c>
      <c r="H313" s="405"/>
      <c r="I313" s="405"/>
      <c r="J313" s="405"/>
      <c r="K313" s="405"/>
      <c r="L313" s="405"/>
      <c r="M313" s="405"/>
      <c r="N313" s="405"/>
      <c r="O313" s="405"/>
      <c r="P313" s="405"/>
      <c r="Q313" s="405"/>
      <c r="R313" s="405"/>
      <c r="S313" s="405"/>
      <c r="T313" s="405"/>
      <c r="U313" s="405"/>
      <c r="V313" s="405"/>
      <c r="W313" s="405"/>
      <c r="X313" s="405"/>
      <c r="Y313" s="405"/>
      <c r="Z313" s="405"/>
      <c r="AA313" s="405"/>
      <c r="AB313" s="405"/>
      <c r="AC313" s="405"/>
      <c r="AD313" s="405"/>
      <c r="AE313" s="405"/>
      <c r="AF313" s="405"/>
      <c r="AG313" s="405"/>
      <c r="AH313" s="405"/>
      <c r="AI313" s="405"/>
      <c r="AJ313" s="405"/>
      <c r="AK313" s="405"/>
      <c r="AL313" s="405"/>
      <c r="AM313" s="405"/>
      <c r="AN313" s="405"/>
      <c r="AO313" s="405"/>
      <c r="AP313" s="405"/>
      <c r="AQ313" s="405"/>
      <c r="AR313" s="405"/>
      <c r="AS313" s="405"/>
      <c r="AT313" s="405"/>
      <c r="AU313" s="405"/>
      <c r="AV313" s="405"/>
      <c r="AW313" s="405"/>
      <c r="AX313" s="405"/>
      <c r="AY313" s="405"/>
      <c r="AZ313" s="405"/>
      <c r="BA313" s="405"/>
      <c r="BB313" s="405"/>
      <c r="BC313" s="405"/>
      <c r="BD313" s="405"/>
      <c r="BE313" s="405"/>
      <c r="BF313" s="405"/>
      <c r="BG313" s="405"/>
      <c r="BH313" s="405"/>
      <c r="BI313" s="405"/>
      <c r="BJ313" s="405"/>
      <c r="BK313" s="405"/>
      <c r="BL313" s="405"/>
      <c r="BM313" s="405"/>
      <c r="BN313" s="405"/>
      <c r="BO313" s="405"/>
      <c r="BP313" s="405"/>
      <c r="BQ313" s="405"/>
      <c r="BR313" s="405"/>
      <c r="BS313" s="405"/>
      <c r="BT313" s="405"/>
    </row>
    <row r="314" spans="1:72" s="405" customFormat="1" ht="17.25" hidden="1" customHeight="1" x14ac:dyDescent="0.25">
      <c r="A314" s="245">
        <v>1</v>
      </c>
      <c r="B314" s="491" t="s">
        <v>5</v>
      </c>
      <c r="C314" s="303"/>
      <c r="D314" s="234">
        <f>D312+D313</f>
        <v>2365</v>
      </c>
      <c r="E314" s="233">
        <f>G314/D314</f>
        <v>11.089217758985201</v>
      </c>
      <c r="F314" s="234">
        <f>F312+F313</f>
        <v>77</v>
      </c>
      <c r="G314" s="234">
        <f>G312+G313</f>
        <v>26226</v>
      </c>
    </row>
    <row r="315" spans="1:72" s="405" customFormat="1" ht="17.25" hidden="1" customHeight="1" x14ac:dyDescent="0.25">
      <c r="A315" s="245"/>
      <c r="B315" s="491"/>
      <c r="C315" s="330"/>
      <c r="D315" s="234"/>
      <c r="E315" s="233"/>
      <c r="F315" s="234"/>
      <c r="G315" s="234"/>
    </row>
    <row r="316" spans="1:72" s="405" customFormat="1" hidden="1" x14ac:dyDescent="0.25">
      <c r="A316" s="245">
        <v>1</v>
      </c>
      <c r="B316" s="323" t="s">
        <v>180</v>
      </c>
      <c r="C316" s="261"/>
      <c r="D316" s="234"/>
      <c r="E316" s="226"/>
      <c r="F316" s="226"/>
      <c r="G316" s="226"/>
    </row>
    <row r="317" spans="1:72" s="405" customFormat="1" hidden="1" x14ac:dyDescent="0.25">
      <c r="A317" s="245">
        <v>1</v>
      </c>
      <c r="B317" s="246" t="s">
        <v>115</v>
      </c>
      <c r="C317" s="261"/>
      <c r="D317" s="226">
        <v>27000</v>
      </c>
      <c r="E317" s="226"/>
      <c r="F317" s="226"/>
      <c r="G317" s="226"/>
    </row>
    <row r="318" spans="1:72" s="405" customFormat="1" hidden="1" x14ac:dyDescent="0.25">
      <c r="A318" s="245">
        <v>1</v>
      </c>
      <c r="B318" s="256" t="s">
        <v>113</v>
      </c>
      <c r="C318" s="261"/>
      <c r="D318" s="226"/>
      <c r="E318" s="226"/>
      <c r="F318" s="226"/>
      <c r="G318" s="226"/>
    </row>
    <row r="319" spans="1:72" s="405" customFormat="1" ht="30" hidden="1" x14ac:dyDescent="0.25">
      <c r="A319" s="245">
        <v>1</v>
      </c>
      <c r="B319" s="256" t="s">
        <v>114</v>
      </c>
      <c r="C319" s="251"/>
      <c r="D319" s="226"/>
      <c r="E319" s="226"/>
      <c r="F319" s="226"/>
      <c r="G319" s="226"/>
    </row>
    <row r="320" spans="1:72" s="405" customFormat="1" hidden="1" x14ac:dyDescent="0.25">
      <c r="A320" s="245">
        <v>1</v>
      </c>
      <c r="B320" s="331" t="s">
        <v>149</v>
      </c>
      <c r="C320" s="251"/>
      <c r="D320" s="234">
        <f>D317+ROUND(D318*3.2,0)+D319</f>
        <v>27000</v>
      </c>
      <c r="E320" s="226"/>
      <c r="F320" s="226"/>
      <c r="G320" s="226"/>
    </row>
    <row r="321" spans="1:72" s="405" customFormat="1" hidden="1" x14ac:dyDescent="0.25">
      <c r="A321" s="245">
        <v>1</v>
      </c>
      <c r="B321" s="500" t="s">
        <v>116</v>
      </c>
      <c r="C321" s="251"/>
      <c r="D321" s="234"/>
      <c r="E321" s="226"/>
      <c r="F321" s="226"/>
      <c r="G321" s="226"/>
    </row>
    <row r="322" spans="1:72" s="405" customFormat="1" hidden="1" x14ac:dyDescent="0.25">
      <c r="A322" s="245">
        <v>1</v>
      </c>
      <c r="B322" s="236" t="s">
        <v>262</v>
      </c>
      <c r="C322" s="251"/>
      <c r="D322" s="226">
        <v>120</v>
      </c>
      <c r="E322" s="226"/>
      <c r="F322" s="226"/>
      <c r="G322" s="226"/>
    </row>
    <row r="323" spans="1:72" s="405" customFormat="1" hidden="1" x14ac:dyDescent="0.25">
      <c r="A323" s="245">
        <v>1</v>
      </c>
      <c r="B323" s="236" t="s">
        <v>19</v>
      </c>
      <c r="C323" s="251"/>
      <c r="D323" s="226">
        <v>2150</v>
      </c>
      <c r="E323" s="226"/>
      <c r="F323" s="226"/>
      <c r="G323" s="226"/>
    </row>
    <row r="324" spans="1:72" s="405" customFormat="1" ht="30" hidden="1" x14ac:dyDescent="0.25">
      <c r="A324" s="245">
        <v>1</v>
      </c>
      <c r="B324" s="236" t="s">
        <v>160</v>
      </c>
      <c r="C324" s="251"/>
      <c r="D324" s="226">
        <v>900</v>
      </c>
      <c r="E324" s="226"/>
      <c r="F324" s="226"/>
      <c r="G324" s="226"/>
    </row>
    <row r="325" spans="1:72" s="405" customFormat="1" ht="30" hidden="1" x14ac:dyDescent="0.25">
      <c r="A325" s="245">
        <v>1</v>
      </c>
      <c r="B325" s="236" t="s">
        <v>256</v>
      </c>
      <c r="C325" s="251"/>
      <c r="D325" s="226">
        <v>1600</v>
      </c>
      <c r="E325" s="226"/>
      <c r="F325" s="226"/>
      <c r="G325" s="226"/>
    </row>
    <row r="326" spans="1:72" s="405" customFormat="1" hidden="1" x14ac:dyDescent="0.25">
      <c r="A326" s="245">
        <v>1</v>
      </c>
      <c r="B326" s="236" t="s">
        <v>52</v>
      </c>
      <c r="C326" s="251"/>
      <c r="D326" s="226">
        <v>2017</v>
      </c>
      <c r="E326" s="226"/>
      <c r="F326" s="226"/>
      <c r="G326" s="226"/>
    </row>
    <row r="327" spans="1:72" s="405" customFormat="1" hidden="1" x14ac:dyDescent="0.25">
      <c r="A327" s="245">
        <v>1</v>
      </c>
      <c r="B327" s="236" t="s">
        <v>29</v>
      </c>
      <c r="C327" s="251"/>
      <c r="D327" s="226">
        <v>5340</v>
      </c>
      <c r="E327" s="226"/>
      <c r="F327" s="226"/>
      <c r="G327" s="226"/>
    </row>
    <row r="328" spans="1:72" s="405" customFormat="1" hidden="1" x14ac:dyDescent="0.25">
      <c r="A328" s="245">
        <v>1</v>
      </c>
      <c r="B328" s="268" t="s">
        <v>7</v>
      </c>
      <c r="C328" s="497"/>
      <c r="D328" s="234"/>
      <c r="E328" s="234"/>
      <c r="F328" s="234"/>
      <c r="G328" s="234"/>
    </row>
    <row r="329" spans="1:72" s="405" customFormat="1" hidden="1" x14ac:dyDescent="0.25">
      <c r="A329" s="245">
        <v>1</v>
      </c>
      <c r="B329" s="270" t="s">
        <v>136</v>
      </c>
      <c r="C329" s="497"/>
      <c r="D329" s="234"/>
      <c r="E329" s="234"/>
      <c r="F329" s="234"/>
      <c r="G329" s="234"/>
    </row>
    <row r="330" spans="1:72" s="405" customFormat="1" hidden="1" x14ac:dyDescent="0.25">
      <c r="A330" s="245">
        <v>1</v>
      </c>
      <c r="B330" s="310" t="s">
        <v>100</v>
      </c>
      <c r="C330" s="497">
        <v>330</v>
      </c>
      <c r="D330" s="226">
        <v>210</v>
      </c>
      <c r="E330" s="498">
        <v>5.7</v>
      </c>
      <c r="F330" s="226">
        <f>ROUND(G330/C330,0)</f>
        <v>4</v>
      </c>
      <c r="G330" s="226">
        <f>ROUND(D330*E330,0)</f>
        <v>1197</v>
      </c>
    </row>
    <row r="331" spans="1:72" s="405" customFormat="1" hidden="1" x14ac:dyDescent="0.25">
      <c r="A331" s="245">
        <v>1</v>
      </c>
      <c r="B331" s="239" t="s">
        <v>9</v>
      </c>
      <c r="C331" s="303"/>
      <c r="D331" s="373">
        <f>D330</f>
        <v>210</v>
      </c>
      <c r="E331" s="233">
        <f>G331/D331</f>
        <v>5.7</v>
      </c>
      <c r="F331" s="373">
        <f>F330</f>
        <v>4</v>
      </c>
      <c r="G331" s="373">
        <f>G330</f>
        <v>1197</v>
      </c>
    </row>
    <row r="332" spans="1:72" s="405" customFormat="1" hidden="1" x14ac:dyDescent="0.25">
      <c r="A332" s="245">
        <v>1</v>
      </c>
      <c r="B332" s="270" t="s">
        <v>20</v>
      </c>
      <c r="C332" s="497"/>
      <c r="D332" s="373"/>
      <c r="E332" s="546"/>
      <c r="F332" s="373"/>
      <c r="G332" s="373"/>
    </row>
    <row r="333" spans="1:72" s="405" customFormat="1" hidden="1" x14ac:dyDescent="0.25">
      <c r="A333" s="245">
        <v>1</v>
      </c>
      <c r="B333" s="227" t="s">
        <v>100</v>
      </c>
      <c r="C333" s="497">
        <v>240</v>
      </c>
      <c r="D333" s="226">
        <v>550</v>
      </c>
      <c r="E333" s="498">
        <v>8</v>
      </c>
      <c r="F333" s="226">
        <f>ROUND(G333/C333,0)</f>
        <v>18</v>
      </c>
      <c r="G333" s="226">
        <f>ROUND(D333*E333,0)</f>
        <v>4400</v>
      </c>
    </row>
    <row r="334" spans="1:72" s="405" customFormat="1" hidden="1" x14ac:dyDescent="0.25">
      <c r="A334" s="245">
        <v>1</v>
      </c>
      <c r="B334" s="547" t="s">
        <v>138</v>
      </c>
      <c r="C334" s="519"/>
      <c r="D334" s="373">
        <f t="shared" ref="D334" si="21">D333</f>
        <v>550</v>
      </c>
      <c r="E334" s="546">
        <f t="shared" ref="E334:G334" si="22">E333</f>
        <v>8</v>
      </c>
      <c r="F334" s="373">
        <f t="shared" si="22"/>
        <v>18</v>
      </c>
      <c r="G334" s="373">
        <f t="shared" si="22"/>
        <v>4400</v>
      </c>
    </row>
    <row r="335" spans="1:72" s="405" customFormat="1" ht="14.25" hidden="1" customHeight="1" x14ac:dyDescent="0.25">
      <c r="A335" s="245">
        <v>1</v>
      </c>
      <c r="B335" s="275" t="s">
        <v>110</v>
      </c>
      <c r="C335" s="303"/>
      <c r="D335" s="234">
        <f>D331+D334</f>
        <v>760</v>
      </c>
      <c r="E335" s="233">
        <f>G335/D335</f>
        <v>7.3644736842105267</v>
      </c>
      <c r="F335" s="234">
        <f>F331+F333</f>
        <v>22</v>
      </c>
      <c r="G335" s="234">
        <f>G331+G333</f>
        <v>5597</v>
      </c>
    </row>
    <row r="336" spans="1:72" s="507" customFormat="1" ht="15.75" hidden="1" customHeight="1" thickBot="1" x14ac:dyDescent="0.3">
      <c r="A336" s="245">
        <v>1</v>
      </c>
      <c r="B336" s="548" t="s">
        <v>10</v>
      </c>
      <c r="C336" s="534"/>
      <c r="D336" s="534"/>
      <c r="E336" s="534"/>
      <c r="F336" s="534"/>
      <c r="G336" s="534"/>
      <c r="H336" s="405"/>
      <c r="I336" s="405"/>
      <c r="J336" s="405"/>
      <c r="K336" s="405"/>
      <c r="L336" s="405"/>
      <c r="M336" s="405"/>
      <c r="N336" s="405"/>
      <c r="O336" s="405"/>
      <c r="P336" s="405"/>
      <c r="Q336" s="405"/>
      <c r="R336" s="405"/>
      <c r="S336" s="405"/>
      <c r="T336" s="405"/>
      <c r="U336" s="405"/>
      <c r="V336" s="405"/>
      <c r="W336" s="405"/>
      <c r="X336" s="405"/>
      <c r="Y336" s="405"/>
      <c r="Z336" s="405"/>
      <c r="AA336" s="405"/>
      <c r="AB336" s="405"/>
      <c r="AC336" s="405"/>
      <c r="AD336" s="405"/>
      <c r="AE336" s="405"/>
      <c r="AF336" s="405"/>
      <c r="AG336" s="405"/>
      <c r="AH336" s="405"/>
      <c r="AI336" s="405"/>
      <c r="AJ336" s="405"/>
      <c r="AK336" s="405"/>
      <c r="AL336" s="405"/>
      <c r="AM336" s="405"/>
      <c r="AN336" s="405"/>
      <c r="AO336" s="405"/>
      <c r="AP336" s="405"/>
      <c r="AQ336" s="405"/>
      <c r="AR336" s="405"/>
      <c r="AS336" s="405"/>
      <c r="AT336" s="405"/>
      <c r="AU336" s="405"/>
      <c r="AV336" s="405"/>
      <c r="AW336" s="405"/>
      <c r="AX336" s="405"/>
      <c r="AY336" s="405"/>
      <c r="AZ336" s="405"/>
      <c r="BA336" s="405"/>
      <c r="BB336" s="405"/>
      <c r="BC336" s="405"/>
      <c r="BD336" s="405"/>
      <c r="BE336" s="405"/>
      <c r="BF336" s="405"/>
      <c r="BG336" s="405"/>
      <c r="BH336" s="405"/>
      <c r="BI336" s="405"/>
      <c r="BJ336" s="405"/>
      <c r="BK336" s="405"/>
      <c r="BL336" s="405"/>
      <c r="BM336" s="405"/>
      <c r="BN336" s="405"/>
      <c r="BO336" s="405"/>
      <c r="BP336" s="405"/>
      <c r="BQ336" s="405"/>
      <c r="BR336" s="405"/>
      <c r="BS336" s="405"/>
      <c r="BT336" s="405"/>
    </row>
    <row r="337" spans="1:72" s="245" customFormat="1" ht="20.25" customHeight="1" x14ac:dyDescent="0.25">
      <c r="A337" s="245">
        <v>1</v>
      </c>
      <c r="B337" s="711" t="s">
        <v>89</v>
      </c>
      <c r="C337" s="558"/>
      <c r="D337" s="418"/>
      <c r="E337" s="418"/>
      <c r="F337" s="418"/>
      <c r="G337" s="418"/>
      <c r="H337" s="405"/>
      <c r="I337" s="405"/>
      <c r="J337" s="405"/>
      <c r="K337" s="405"/>
      <c r="L337" s="405"/>
      <c r="M337" s="405"/>
      <c r="N337" s="405"/>
      <c r="O337" s="405"/>
      <c r="P337" s="405"/>
      <c r="Q337" s="405"/>
      <c r="R337" s="405"/>
      <c r="S337" s="405"/>
      <c r="T337" s="405"/>
      <c r="U337" s="405"/>
      <c r="V337" s="405"/>
      <c r="W337" s="405"/>
      <c r="X337" s="405"/>
      <c r="Y337" s="405"/>
      <c r="Z337" s="405"/>
      <c r="AA337" s="405"/>
      <c r="AB337" s="405"/>
      <c r="AC337" s="405"/>
      <c r="AD337" s="405"/>
      <c r="AE337" s="405"/>
      <c r="AF337" s="405"/>
      <c r="AG337" s="405"/>
      <c r="AH337" s="405"/>
      <c r="AI337" s="405"/>
      <c r="AJ337" s="405"/>
      <c r="AK337" s="405"/>
      <c r="AL337" s="405"/>
      <c r="AM337" s="405"/>
      <c r="AN337" s="405"/>
      <c r="AO337" s="405"/>
      <c r="AP337" s="405"/>
      <c r="AQ337" s="405"/>
      <c r="AR337" s="405"/>
      <c r="AS337" s="405"/>
      <c r="AT337" s="405"/>
      <c r="AU337" s="405"/>
      <c r="AV337" s="405"/>
      <c r="AW337" s="405"/>
      <c r="AX337" s="405"/>
      <c r="AY337" s="405"/>
      <c r="AZ337" s="405"/>
      <c r="BA337" s="405"/>
      <c r="BB337" s="405"/>
      <c r="BC337" s="405"/>
      <c r="BD337" s="405"/>
      <c r="BE337" s="405"/>
      <c r="BF337" s="405"/>
      <c r="BG337" s="405"/>
      <c r="BH337" s="405"/>
      <c r="BI337" s="405"/>
      <c r="BJ337" s="405"/>
      <c r="BK337" s="405"/>
      <c r="BL337" s="405"/>
      <c r="BM337" s="405"/>
      <c r="BN337" s="405"/>
      <c r="BO337" s="405"/>
      <c r="BP337" s="405"/>
      <c r="BQ337" s="405"/>
      <c r="BR337" s="405"/>
      <c r="BS337" s="405"/>
      <c r="BT337" s="405"/>
    </row>
    <row r="338" spans="1:72" s="245" customFormat="1" ht="18.75" customHeight="1" x14ac:dyDescent="0.25">
      <c r="A338" s="245">
        <v>1</v>
      </c>
      <c r="B338" s="300" t="s">
        <v>4</v>
      </c>
      <c r="C338" s="303"/>
      <c r="D338" s="226"/>
      <c r="E338" s="226"/>
      <c r="F338" s="226"/>
      <c r="G338" s="226"/>
      <c r="H338" s="405"/>
      <c r="I338" s="405"/>
      <c r="J338" s="405"/>
      <c r="K338" s="405"/>
      <c r="L338" s="405"/>
      <c r="M338" s="405"/>
      <c r="N338" s="405"/>
      <c r="O338" s="405"/>
      <c r="P338" s="405"/>
      <c r="Q338" s="405"/>
      <c r="R338" s="405"/>
      <c r="S338" s="405"/>
      <c r="T338" s="405"/>
      <c r="U338" s="405"/>
      <c r="V338" s="405"/>
      <c r="W338" s="405"/>
      <c r="X338" s="405"/>
      <c r="Y338" s="405"/>
      <c r="Z338" s="405"/>
      <c r="AA338" s="405"/>
      <c r="AB338" s="405"/>
      <c r="AC338" s="405"/>
      <c r="AD338" s="405"/>
      <c r="AE338" s="405"/>
      <c r="AF338" s="405"/>
      <c r="AG338" s="405"/>
      <c r="AH338" s="405"/>
      <c r="AI338" s="405"/>
      <c r="AJ338" s="405"/>
      <c r="AK338" s="405"/>
      <c r="AL338" s="405"/>
      <c r="AM338" s="405"/>
      <c r="AN338" s="405"/>
      <c r="AO338" s="405"/>
      <c r="AP338" s="405"/>
      <c r="AQ338" s="405"/>
      <c r="AR338" s="405"/>
      <c r="AS338" s="405"/>
      <c r="AT338" s="405"/>
      <c r="AU338" s="405"/>
      <c r="AV338" s="405"/>
      <c r="AW338" s="405"/>
      <c r="AX338" s="405"/>
      <c r="AY338" s="405"/>
      <c r="AZ338" s="405"/>
      <c r="BA338" s="405"/>
      <c r="BB338" s="405"/>
      <c r="BC338" s="405"/>
      <c r="BD338" s="405"/>
      <c r="BE338" s="405"/>
      <c r="BF338" s="405"/>
      <c r="BG338" s="405"/>
      <c r="BH338" s="405"/>
      <c r="BI338" s="405"/>
      <c r="BJ338" s="405"/>
      <c r="BK338" s="405"/>
      <c r="BL338" s="405"/>
      <c r="BM338" s="405"/>
      <c r="BN338" s="405"/>
      <c r="BO338" s="405"/>
      <c r="BP338" s="405"/>
      <c r="BQ338" s="405"/>
      <c r="BR338" s="405"/>
      <c r="BS338" s="405"/>
      <c r="BT338" s="405"/>
    </row>
    <row r="339" spans="1:72" s="245" customFormat="1" x14ac:dyDescent="0.25">
      <c r="A339" s="245">
        <v>1</v>
      </c>
      <c r="B339" s="227" t="s">
        <v>42</v>
      </c>
      <c r="C339" s="497">
        <v>320</v>
      </c>
      <c r="D339" s="226">
        <v>1368</v>
      </c>
      <c r="E339" s="498">
        <v>9.6</v>
      </c>
      <c r="F339" s="226">
        <f t="shared" ref="F339:F344" si="23">ROUND(G339/C339,0)</f>
        <v>41</v>
      </c>
      <c r="G339" s="226">
        <f t="shared" ref="G339:G344" si="24">ROUND(D339*E339,0)</f>
        <v>13133</v>
      </c>
      <c r="H339" s="405"/>
      <c r="I339" s="405"/>
      <c r="J339" s="405"/>
      <c r="K339" s="405"/>
      <c r="L339" s="405"/>
      <c r="M339" s="405"/>
      <c r="N339" s="405"/>
      <c r="O339" s="405"/>
      <c r="P339" s="405"/>
      <c r="Q339" s="405"/>
      <c r="R339" s="405"/>
      <c r="S339" s="405"/>
      <c r="T339" s="405"/>
      <c r="U339" s="405"/>
      <c r="V339" s="405"/>
      <c r="W339" s="405"/>
      <c r="X339" s="405"/>
      <c r="Y339" s="405"/>
      <c r="Z339" s="405"/>
      <c r="AA339" s="405"/>
      <c r="AB339" s="405"/>
      <c r="AC339" s="405"/>
      <c r="AD339" s="405"/>
      <c r="AE339" s="405"/>
      <c r="AF339" s="405"/>
      <c r="AG339" s="405"/>
      <c r="AH339" s="405"/>
      <c r="AI339" s="405"/>
      <c r="AJ339" s="405"/>
      <c r="AK339" s="405"/>
      <c r="AL339" s="405"/>
      <c r="AM339" s="405"/>
      <c r="AN339" s="405"/>
      <c r="AO339" s="405"/>
      <c r="AP339" s="405"/>
      <c r="AQ339" s="405"/>
      <c r="AR339" s="405"/>
      <c r="AS339" s="405"/>
      <c r="AT339" s="405"/>
      <c r="AU339" s="405"/>
      <c r="AV339" s="405"/>
      <c r="AW339" s="405"/>
      <c r="AX339" s="405"/>
      <c r="AY339" s="405"/>
      <c r="AZ339" s="405"/>
      <c r="BA339" s="405"/>
      <c r="BB339" s="405"/>
      <c r="BC339" s="405"/>
      <c r="BD339" s="405"/>
      <c r="BE339" s="405"/>
      <c r="BF339" s="405"/>
      <c r="BG339" s="405"/>
      <c r="BH339" s="405"/>
      <c r="BI339" s="405"/>
      <c r="BJ339" s="405"/>
      <c r="BK339" s="405"/>
      <c r="BL339" s="405"/>
      <c r="BM339" s="405"/>
      <c r="BN339" s="405"/>
      <c r="BO339" s="405"/>
      <c r="BP339" s="405"/>
      <c r="BQ339" s="405"/>
      <c r="BR339" s="405"/>
      <c r="BS339" s="405"/>
      <c r="BT339" s="405"/>
    </row>
    <row r="340" spans="1:72" s="245" customFormat="1" x14ac:dyDescent="0.25">
      <c r="A340" s="245">
        <v>1</v>
      </c>
      <c r="B340" s="227" t="s">
        <v>63</v>
      </c>
      <c r="C340" s="497">
        <v>320</v>
      </c>
      <c r="D340" s="226">
        <v>126</v>
      </c>
      <c r="E340" s="536">
        <v>13</v>
      </c>
      <c r="F340" s="226">
        <f t="shared" si="23"/>
        <v>5</v>
      </c>
      <c r="G340" s="226">
        <f t="shared" si="24"/>
        <v>1638</v>
      </c>
      <c r="H340" s="405"/>
      <c r="I340" s="405"/>
      <c r="J340" s="405"/>
      <c r="K340" s="405"/>
      <c r="L340" s="405"/>
      <c r="M340" s="405"/>
      <c r="N340" s="405"/>
      <c r="O340" s="405"/>
      <c r="P340" s="405"/>
      <c r="Q340" s="405"/>
      <c r="R340" s="405"/>
      <c r="S340" s="405"/>
      <c r="T340" s="405"/>
      <c r="U340" s="405"/>
      <c r="V340" s="405"/>
      <c r="W340" s="405"/>
      <c r="X340" s="405"/>
      <c r="Y340" s="405"/>
      <c r="Z340" s="405"/>
      <c r="AA340" s="405"/>
      <c r="AB340" s="405"/>
      <c r="AC340" s="405"/>
      <c r="AD340" s="405"/>
      <c r="AE340" s="405"/>
      <c r="AF340" s="405"/>
      <c r="AG340" s="405"/>
      <c r="AH340" s="405"/>
      <c r="AI340" s="405"/>
      <c r="AJ340" s="405"/>
      <c r="AK340" s="405"/>
      <c r="AL340" s="405"/>
      <c r="AM340" s="405"/>
      <c r="AN340" s="405"/>
      <c r="AO340" s="405"/>
      <c r="AP340" s="405"/>
      <c r="AQ340" s="405"/>
      <c r="AR340" s="405"/>
      <c r="AS340" s="405"/>
      <c r="AT340" s="405"/>
      <c r="AU340" s="405"/>
      <c r="AV340" s="405"/>
      <c r="AW340" s="405"/>
      <c r="AX340" s="405"/>
      <c r="AY340" s="405"/>
      <c r="AZ340" s="405"/>
      <c r="BA340" s="405"/>
      <c r="BB340" s="405"/>
      <c r="BC340" s="405"/>
      <c r="BD340" s="405"/>
      <c r="BE340" s="405"/>
      <c r="BF340" s="405"/>
      <c r="BG340" s="405"/>
      <c r="BH340" s="405"/>
      <c r="BI340" s="405"/>
      <c r="BJ340" s="405"/>
      <c r="BK340" s="405"/>
      <c r="BL340" s="405"/>
      <c r="BM340" s="405"/>
      <c r="BN340" s="405"/>
      <c r="BO340" s="405"/>
      <c r="BP340" s="405"/>
      <c r="BQ340" s="405"/>
      <c r="BR340" s="405"/>
      <c r="BS340" s="405"/>
      <c r="BT340" s="405"/>
    </row>
    <row r="341" spans="1:72" s="245" customFormat="1" ht="15.75" customHeight="1" x14ac:dyDescent="0.25">
      <c r="A341" s="245">
        <v>1</v>
      </c>
      <c r="B341" s="712" t="s">
        <v>94</v>
      </c>
      <c r="C341" s="497">
        <v>320</v>
      </c>
      <c r="D341" s="226">
        <v>630</v>
      </c>
      <c r="E341" s="535">
        <v>15.2</v>
      </c>
      <c r="F341" s="226">
        <f t="shared" si="23"/>
        <v>30</v>
      </c>
      <c r="G341" s="226">
        <f t="shared" si="24"/>
        <v>9576</v>
      </c>
      <c r="H341" s="405"/>
      <c r="I341" s="405"/>
      <c r="J341" s="405"/>
      <c r="K341" s="405"/>
      <c r="L341" s="405"/>
      <c r="M341" s="405"/>
      <c r="N341" s="405"/>
      <c r="O341" s="405"/>
      <c r="P341" s="405"/>
      <c r="Q341" s="405"/>
      <c r="R341" s="405"/>
      <c r="S341" s="405"/>
      <c r="T341" s="405"/>
      <c r="U341" s="405"/>
      <c r="V341" s="405"/>
      <c r="W341" s="405"/>
      <c r="X341" s="405"/>
      <c r="Y341" s="405"/>
      <c r="Z341" s="405"/>
      <c r="AA341" s="405"/>
      <c r="AB341" s="405"/>
      <c r="AC341" s="405"/>
      <c r="AD341" s="405"/>
      <c r="AE341" s="405"/>
      <c r="AF341" s="405"/>
      <c r="AG341" s="405"/>
      <c r="AH341" s="405"/>
      <c r="AI341" s="405"/>
      <c r="AJ341" s="405"/>
      <c r="AK341" s="405"/>
      <c r="AL341" s="405"/>
      <c r="AM341" s="405"/>
      <c r="AN341" s="405"/>
      <c r="AO341" s="405"/>
      <c r="AP341" s="405"/>
      <c r="AQ341" s="405"/>
      <c r="AR341" s="405"/>
      <c r="AS341" s="405"/>
      <c r="AT341" s="405"/>
      <c r="AU341" s="405"/>
      <c r="AV341" s="405"/>
      <c r="AW341" s="405"/>
      <c r="AX341" s="405"/>
      <c r="AY341" s="405"/>
      <c r="AZ341" s="405"/>
      <c r="BA341" s="405"/>
      <c r="BB341" s="405"/>
      <c r="BC341" s="405"/>
      <c r="BD341" s="405"/>
      <c r="BE341" s="405"/>
      <c r="BF341" s="405"/>
      <c r="BG341" s="405"/>
      <c r="BH341" s="405"/>
      <c r="BI341" s="405"/>
      <c r="BJ341" s="405"/>
      <c r="BK341" s="405"/>
      <c r="BL341" s="405"/>
      <c r="BM341" s="405"/>
      <c r="BN341" s="405"/>
      <c r="BO341" s="405"/>
      <c r="BP341" s="405"/>
      <c r="BQ341" s="405"/>
      <c r="BR341" s="405"/>
      <c r="BS341" s="405"/>
      <c r="BT341" s="405"/>
    </row>
    <row r="342" spans="1:72" s="245" customFormat="1" x14ac:dyDescent="0.25">
      <c r="A342" s="245">
        <v>1</v>
      </c>
      <c r="B342" s="227" t="s">
        <v>14</v>
      </c>
      <c r="C342" s="497">
        <v>320</v>
      </c>
      <c r="D342" s="226">
        <f>504-48</f>
        <v>456</v>
      </c>
      <c r="E342" s="535">
        <v>10.5</v>
      </c>
      <c r="F342" s="226">
        <f t="shared" si="23"/>
        <v>15</v>
      </c>
      <c r="G342" s="226">
        <f t="shared" si="24"/>
        <v>4788</v>
      </c>
      <c r="H342" s="405"/>
      <c r="I342" s="405"/>
      <c r="J342" s="405"/>
      <c r="K342" s="405"/>
      <c r="L342" s="405"/>
      <c r="M342" s="405"/>
      <c r="N342" s="405"/>
      <c r="O342" s="405"/>
      <c r="P342" s="405"/>
      <c r="Q342" s="405"/>
      <c r="R342" s="405"/>
      <c r="S342" s="405"/>
      <c r="T342" s="405"/>
      <c r="U342" s="405"/>
      <c r="V342" s="405"/>
      <c r="W342" s="405"/>
      <c r="X342" s="405"/>
      <c r="Y342" s="405"/>
      <c r="Z342" s="405"/>
      <c r="AA342" s="405"/>
      <c r="AB342" s="405"/>
      <c r="AC342" s="405"/>
      <c r="AD342" s="405"/>
      <c r="AE342" s="405"/>
      <c r="AF342" s="405"/>
      <c r="AG342" s="405"/>
      <c r="AH342" s="405"/>
      <c r="AI342" s="405"/>
      <c r="AJ342" s="405"/>
      <c r="AK342" s="405"/>
      <c r="AL342" s="405"/>
      <c r="AM342" s="405"/>
      <c r="AN342" s="405"/>
      <c r="AO342" s="405"/>
      <c r="AP342" s="405"/>
      <c r="AQ342" s="405"/>
      <c r="AR342" s="405"/>
      <c r="AS342" s="405"/>
      <c r="AT342" s="405"/>
      <c r="AU342" s="405"/>
      <c r="AV342" s="405"/>
      <c r="AW342" s="405"/>
      <c r="AX342" s="405"/>
      <c r="AY342" s="405"/>
      <c r="AZ342" s="405"/>
      <c r="BA342" s="405"/>
      <c r="BB342" s="405"/>
      <c r="BC342" s="405"/>
      <c r="BD342" s="405"/>
      <c r="BE342" s="405"/>
      <c r="BF342" s="405"/>
      <c r="BG342" s="405"/>
      <c r="BH342" s="405"/>
      <c r="BI342" s="405"/>
      <c r="BJ342" s="405"/>
      <c r="BK342" s="405"/>
      <c r="BL342" s="405"/>
      <c r="BM342" s="405"/>
      <c r="BN342" s="405"/>
      <c r="BO342" s="405"/>
      <c r="BP342" s="405"/>
      <c r="BQ342" s="405"/>
      <c r="BR342" s="405"/>
      <c r="BS342" s="405"/>
      <c r="BT342" s="405"/>
    </row>
    <row r="343" spans="1:72" s="245" customFormat="1" x14ac:dyDescent="0.25">
      <c r="A343" s="245">
        <v>1</v>
      </c>
      <c r="B343" s="227" t="s">
        <v>57</v>
      </c>
      <c r="C343" s="497">
        <v>320</v>
      </c>
      <c r="D343" s="226">
        <v>190</v>
      </c>
      <c r="E343" s="498">
        <v>12.7</v>
      </c>
      <c r="F343" s="226">
        <f t="shared" si="23"/>
        <v>8</v>
      </c>
      <c r="G343" s="226">
        <f t="shared" si="24"/>
        <v>2413</v>
      </c>
      <c r="H343" s="405"/>
      <c r="I343" s="405"/>
      <c r="J343" s="405"/>
      <c r="K343" s="405"/>
      <c r="L343" s="405"/>
      <c r="M343" s="405"/>
      <c r="N343" s="405"/>
      <c r="O343" s="405"/>
      <c r="P343" s="405"/>
      <c r="Q343" s="405"/>
      <c r="R343" s="405"/>
      <c r="S343" s="405"/>
      <c r="T343" s="405"/>
      <c r="U343" s="405"/>
      <c r="V343" s="405"/>
      <c r="W343" s="405"/>
      <c r="X343" s="405"/>
      <c r="Y343" s="405"/>
      <c r="Z343" s="405"/>
      <c r="AA343" s="405"/>
      <c r="AB343" s="405"/>
      <c r="AC343" s="405"/>
      <c r="AD343" s="405"/>
      <c r="AE343" s="405"/>
      <c r="AF343" s="405"/>
      <c r="AG343" s="405"/>
      <c r="AH343" s="405"/>
      <c r="AI343" s="405"/>
      <c r="AJ343" s="405"/>
      <c r="AK343" s="405"/>
      <c r="AL343" s="405"/>
      <c r="AM343" s="405"/>
      <c r="AN343" s="405"/>
      <c r="AO343" s="405"/>
      <c r="AP343" s="405"/>
      <c r="AQ343" s="405"/>
      <c r="AR343" s="405"/>
      <c r="AS343" s="405"/>
      <c r="AT343" s="405"/>
      <c r="AU343" s="405"/>
      <c r="AV343" s="405"/>
      <c r="AW343" s="405"/>
      <c r="AX343" s="405"/>
      <c r="AY343" s="405"/>
      <c r="AZ343" s="405"/>
      <c r="BA343" s="405"/>
      <c r="BB343" s="405"/>
      <c r="BC343" s="405"/>
      <c r="BD343" s="405"/>
      <c r="BE343" s="405"/>
      <c r="BF343" s="405"/>
      <c r="BG343" s="405"/>
      <c r="BH343" s="405"/>
      <c r="BI343" s="405"/>
      <c r="BJ343" s="405"/>
      <c r="BK343" s="405"/>
      <c r="BL343" s="405"/>
      <c r="BM343" s="405"/>
      <c r="BN343" s="405"/>
      <c r="BO343" s="405"/>
      <c r="BP343" s="405"/>
      <c r="BQ343" s="405"/>
      <c r="BR343" s="405"/>
      <c r="BS343" s="405"/>
      <c r="BT343" s="405"/>
    </row>
    <row r="344" spans="1:72" s="245" customFormat="1" x14ac:dyDescent="0.25">
      <c r="A344" s="245">
        <v>1</v>
      </c>
      <c r="B344" s="227" t="s">
        <v>101</v>
      </c>
      <c r="C344" s="497">
        <v>320</v>
      </c>
      <c r="D344" s="226">
        <v>280</v>
      </c>
      <c r="E344" s="498">
        <v>14</v>
      </c>
      <c r="F344" s="226">
        <f t="shared" si="23"/>
        <v>12</v>
      </c>
      <c r="G344" s="226">
        <f t="shared" si="24"/>
        <v>3920</v>
      </c>
      <c r="H344" s="405"/>
      <c r="I344" s="405"/>
      <c r="J344" s="405"/>
      <c r="K344" s="405"/>
      <c r="L344" s="405"/>
      <c r="M344" s="405"/>
      <c r="N344" s="405"/>
      <c r="O344" s="405"/>
      <c r="P344" s="405"/>
      <c r="Q344" s="405"/>
      <c r="R344" s="405"/>
      <c r="S344" s="405"/>
      <c r="T344" s="405"/>
      <c r="U344" s="405"/>
      <c r="V344" s="405"/>
      <c r="W344" s="405"/>
      <c r="X344" s="405"/>
      <c r="Y344" s="405"/>
      <c r="Z344" s="405"/>
      <c r="AA344" s="405"/>
      <c r="AB344" s="405"/>
      <c r="AC344" s="405"/>
      <c r="AD344" s="405"/>
      <c r="AE344" s="405"/>
      <c r="AF344" s="405"/>
      <c r="AG344" s="405"/>
      <c r="AH344" s="405"/>
      <c r="AI344" s="405"/>
      <c r="AJ344" s="405"/>
      <c r="AK344" s="405"/>
      <c r="AL344" s="405"/>
      <c r="AM344" s="405"/>
      <c r="AN344" s="405"/>
      <c r="AO344" s="405"/>
      <c r="AP344" s="405"/>
      <c r="AQ344" s="405"/>
      <c r="AR344" s="405"/>
      <c r="AS344" s="405"/>
      <c r="AT344" s="405"/>
      <c r="AU344" s="405"/>
      <c r="AV344" s="405"/>
      <c r="AW344" s="405"/>
      <c r="AX344" s="405"/>
      <c r="AY344" s="405"/>
      <c r="AZ344" s="405"/>
      <c r="BA344" s="405"/>
      <c r="BB344" s="405"/>
      <c r="BC344" s="405"/>
      <c r="BD344" s="405"/>
      <c r="BE344" s="405"/>
      <c r="BF344" s="405"/>
      <c r="BG344" s="405"/>
      <c r="BH344" s="405"/>
      <c r="BI344" s="405"/>
      <c r="BJ344" s="405"/>
      <c r="BK344" s="405"/>
      <c r="BL344" s="405"/>
      <c r="BM344" s="405"/>
      <c r="BN344" s="405"/>
      <c r="BO344" s="405"/>
      <c r="BP344" s="405"/>
      <c r="BQ344" s="405"/>
      <c r="BR344" s="405"/>
      <c r="BS344" s="405"/>
      <c r="BT344" s="405"/>
    </row>
    <row r="345" spans="1:72" s="405" customFormat="1" ht="15" customHeight="1" x14ac:dyDescent="0.25">
      <c r="A345" s="245">
        <v>1</v>
      </c>
      <c r="B345" s="491" t="s">
        <v>5</v>
      </c>
      <c r="C345" s="303"/>
      <c r="D345" s="234">
        <f>SUM(D339:D344)</f>
        <v>3050</v>
      </c>
      <c r="E345" s="233">
        <f>G345/D345</f>
        <v>11.628852459016393</v>
      </c>
      <c r="F345" s="234">
        <f>SUM(F339:F344)</f>
        <v>111</v>
      </c>
      <c r="G345" s="234">
        <f>SUM(G339:G344)</f>
        <v>35468</v>
      </c>
    </row>
    <row r="346" spans="1:72" s="325" customFormat="1" ht="18.75" customHeight="1" x14ac:dyDescent="0.25">
      <c r="A346" s="245">
        <v>1</v>
      </c>
      <c r="B346" s="323" t="s">
        <v>213</v>
      </c>
      <c r="C346" s="323"/>
      <c r="D346" s="419"/>
      <c r="E346" s="324"/>
      <c r="F346" s="324"/>
      <c r="G346" s="324"/>
    </row>
    <row r="347" spans="1:72" s="325" customFormat="1" x14ac:dyDescent="0.25">
      <c r="A347" s="245">
        <v>1</v>
      </c>
      <c r="B347" s="246" t="s">
        <v>115</v>
      </c>
      <c r="C347" s="326"/>
      <c r="D347" s="324">
        <f>SUM(D348,D349,D350,D351)</f>
        <v>24392</v>
      </c>
      <c r="E347" s="324"/>
      <c r="F347" s="324"/>
      <c r="G347" s="324"/>
    </row>
    <row r="348" spans="1:72" s="325" customFormat="1" x14ac:dyDescent="0.25">
      <c r="A348" s="245">
        <v>1</v>
      </c>
      <c r="B348" s="327" t="s">
        <v>214</v>
      </c>
      <c r="C348" s="326"/>
      <c r="D348" s="324">
        <v>5300</v>
      </c>
      <c r="E348" s="324"/>
      <c r="F348" s="324"/>
      <c r="G348" s="324"/>
    </row>
    <row r="349" spans="1:72" s="325" customFormat="1" ht="17.25" customHeight="1" x14ac:dyDescent="0.25">
      <c r="A349" s="245">
        <v>1</v>
      </c>
      <c r="B349" s="327" t="s">
        <v>215</v>
      </c>
      <c r="C349" s="326"/>
      <c r="D349" s="226">
        <v>7542</v>
      </c>
      <c r="E349" s="324"/>
      <c r="F349" s="324"/>
      <c r="G349" s="324"/>
    </row>
    <row r="350" spans="1:72" s="325" customFormat="1" ht="30" x14ac:dyDescent="0.25">
      <c r="A350" s="245">
        <v>1</v>
      </c>
      <c r="B350" s="327" t="s">
        <v>216</v>
      </c>
      <c r="C350" s="326"/>
      <c r="D350" s="226">
        <v>1000</v>
      </c>
      <c r="E350" s="324"/>
      <c r="F350" s="324"/>
      <c r="G350" s="324"/>
    </row>
    <row r="351" spans="1:72" s="325" customFormat="1" x14ac:dyDescent="0.25">
      <c r="A351" s="245">
        <v>1</v>
      </c>
      <c r="B351" s="246" t="s">
        <v>217</v>
      </c>
      <c r="C351" s="326"/>
      <c r="D351" s="226">
        <v>10550</v>
      </c>
      <c r="E351" s="324"/>
      <c r="F351" s="324"/>
      <c r="G351" s="324"/>
    </row>
    <row r="352" spans="1:72" s="405" customFormat="1" x14ac:dyDescent="0.25">
      <c r="A352" s="245">
        <v>1</v>
      </c>
      <c r="B352" s="256" t="s">
        <v>113</v>
      </c>
      <c r="C352" s="251"/>
      <c r="D352" s="226">
        <v>65200</v>
      </c>
      <c r="E352" s="226"/>
      <c r="F352" s="226"/>
      <c r="G352" s="226"/>
    </row>
    <row r="353" spans="1:7" s="325" customFormat="1" x14ac:dyDescent="0.25">
      <c r="A353" s="245">
        <v>1</v>
      </c>
      <c r="B353" s="249" t="s">
        <v>147</v>
      </c>
      <c r="C353" s="330"/>
      <c r="D353" s="226"/>
      <c r="E353" s="324"/>
      <c r="F353" s="324"/>
      <c r="G353" s="324"/>
    </row>
    <row r="354" spans="1:7" s="325" customFormat="1" ht="15.75" customHeight="1" x14ac:dyDescent="0.25">
      <c r="A354" s="245">
        <v>1</v>
      </c>
      <c r="B354" s="331" t="s">
        <v>218</v>
      </c>
      <c r="C354" s="332"/>
      <c r="D354" s="326">
        <f>D347+ROUND(D352*3.2,0)</f>
        <v>233032</v>
      </c>
      <c r="E354" s="334"/>
      <c r="F354" s="334"/>
      <c r="G354" s="334"/>
    </row>
    <row r="355" spans="1:7" s="325" customFormat="1" ht="15.75" customHeight="1" x14ac:dyDescent="0.25">
      <c r="A355" s="245">
        <v>1</v>
      </c>
      <c r="B355" s="323" t="s">
        <v>150</v>
      </c>
      <c r="C355" s="251"/>
      <c r="D355" s="226"/>
      <c r="E355" s="334"/>
      <c r="F355" s="334"/>
      <c r="G355" s="334"/>
    </row>
    <row r="356" spans="1:7" s="325" customFormat="1" ht="15.75" customHeight="1" x14ac:dyDescent="0.25">
      <c r="A356" s="245">
        <v>1</v>
      </c>
      <c r="B356" s="246" t="s">
        <v>115</v>
      </c>
      <c r="C356" s="251"/>
      <c r="D356" s="226">
        <f>SUM(D357,D358,D365,D371,D372,D373,D374)</f>
        <v>151408</v>
      </c>
      <c r="E356" s="334"/>
      <c r="F356" s="334"/>
      <c r="G356" s="334"/>
    </row>
    <row r="357" spans="1:7" s="325" customFormat="1" ht="15.75" customHeight="1" x14ac:dyDescent="0.25">
      <c r="A357" s="245">
        <v>1</v>
      </c>
      <c r="B357" s="246" t="s">
        <v>214</v>
      </c>
      <c r="C357" s="251"/>
      <c r="D357" s="226"/>
      <c r="E357" s="334"/>
      <c r="F357" s="334"/>
      <c r="G357" s="334"/>
    </row>
    <row r="358" spans="1:7" s="325" customFormat="1" ht="15.75" customHeight="1" x14ac:dyDescent="0.25">
      <c r="A358" s="245">
        <v>1</v>
      </c>
      <c r="B358" s="327" t="s">
        <v>219</v>
      </c>
      <c r="C358" s="251"/>
      <c r="D358" s="226">
        <f>D359+D360+D361+D363</f>
        <v>4708</v>
      </c>
      <c r="E358" s="334"/>
      <c r="F358" s="334"/>
      <c r="G358" s="334"/>
    </row>
    <row r="359" spans="1:7" s="325" customFormat="1" ht="19.5" customHeight="1" x14ac:dyDescent="0.25">
      <c r="A359" s="245">
        <v>1</v>
      </c>
      <c r="B359" s="335" t="s">
        <v>220</v>
      </c>
      <c r="C359" s="251"/>
      <c r="D359" s="324"/>
      <c r="E359" s="334"/>
      <c r="F359" s="334"/>
      <c r="G359" s="334"/>
    </row>
    <row r="360" spans="1:7" s="325" customFormat="1" ht="15.75" customHeight="1" x14ac:dyDescent="0.25">
      <c r="A360" s="245">
        <v>1</v>
      </c>
      <c r="B360" s="335" t="s">
        <v>221</v>
      </c>
      <c r="C360" s="251"/>
      <c r="D360" s="324"/>
      <c r="E360" s="334"/>
      <c r="F360" s="334"/>
      <c r="G360" s="334"/>
    </row>
    <row r="361" spans="1:7" s="325" customFormat="1" ht="30.75" customHeight="1" x14ac:dyDescent="0.25">
      <c r="A361" s="245">
        <v>1</v>
      </c>
      <c r="B361" s="335" t="s">
        <v>222</v>
      </c>
      <c r="C361" s="251"/>
      <c r="D361" s="324">
        <v>850</v>
      </c>
      <c r="E361" s="334"/>
      <c r="F361" s="334"/>
      <c r="G361" s="334"/>
    </row>
    <row r="362" spans="1:7" s="325" customFormat="1" x14ac:dyDescent="0.25">
      <c r="A362" s="245">
        <v>1</v>
      </c>
      <c r="B362" s="335" t="s">
        <v>223</v>
      </c>
      <c r="C362" s="251"/>
      <c r="D362" s="324">
        <v>120</v>
      </c>
      <c r="E362" s="334"/>
      <c r="F362" s="334"/>
      <c r="G362" s="334"/>
    </row>
    <row r="363" spans="1:7" s="325" customFormat="1" ht="30" x14ac:dyDescent="0.25">
      <c r="A363" s="245">
        <v>1</v>
      </c>
      <c r="B363" s="335" t="s">
        <v>224</v>
      </c>
      <c r="C363" s="251"/>
      <c r="D363" s="324">
        <v>3858</v>
      </c>
      <c r="E363" s="334"/>
      <c r="F363" s="334"/>
      <c r="G363" s="334"/>
    </row>
    <row r="364" spans="1:7" s="325" customFormat="1" x14ac:dyDescent="0.25">
      <c r="A364" s="245">
        <v>1</v>
      </c>
      <c r="B364" s="335" t="s">
        <v>223</v>
      </c>
      <c r="C364" s="251"/>
      <c r="D364" s="421">
        <v>433</v>
      </c>
      <c r="E364" s="334"/>
      <c r="F364" s="334"/>
      <c r="G364" s="334"/>
    </row>
    <row r="365" spans="1:7" s="325" customFormat="1" ht="30" customHeight="1" x14ac:dyDescent="0.25">
      <c r="A365" s="245">
        <v>1</v>
      </c>
      <c r="B365" s="327" t="s">
        <v>225</v>
      </c>
      <c r="C365" s="251"/>
      <c r="D365" s="226">
        <f>SUM(D366,D367,D369)</f>
        <v>146700</v>
      </c>
      <c r="E365" s="334"/>
      <c r="F365" s="334"/>
      <c r="G365" s="334"/>
    </row>
    <row r="366" spans="1:7" s="325" customFormat="1" ht="30" x14ac:dyDescent="0.25">
      <c r="A366" s="245">
        <v>1</v>
      </c>
      <c r="B366" s="335" t="s">
        <v>226</v>
      </c>
      <c r="C366" s="251"/>
      <c r="D366" s="226"/>
      <c r="E366" s="334"/>
      <c r="F366" s="334"/>
      <c r="G366" s="334"/>
    </row>
    <row r="367" spans="1:7" s="325" customFormat="1" ht="45" x14ac:dyDescent="0.25">
      <c r="A367" s="245">
        <v>1</v>
      </c>
      <c r="B367" s="335" t="s">
        <v>227</v>
      </c>
      <c r="C367" s="251"/>
      <c r="D367" s="296">
        <v>116200</v>
      </c>
      <c r="E367" s="334"/>
      <c r="F367" s="334"/>
      <c r="G367" s="334"/>
    </row>
    <row r="368" spans="1:7" s="325" customFormat="1" x14ac:dyDescent="0.25">
      <c r="A368" s="245">
        <v>1</v>
      </c>
      <c r="B368" s="335" t="s">
        <v>223</v>
      </c>
      <c r="C368" s="251"/>
      <c r="D368" s="296">
        <v>27514</v>
      </c>
      <c r="E368" s="334"/>
      <c r="F368" s="334"/>
      <c r="G368" s="334"/>
    </row>
    <row r="369" spans="1:10" s="325" customFormat="1" ht="45" x14ac:dyDescent="0.25">
      <c r="A369" s="245">
        <v>1</v>
      </c>
      <c r="B369" s="335" t="s">
        <v>228</v>
      </c>
      <c r="C369" s="251"/>
      <c r="D369" s="296">
        <v>30500</v>
      </c>
      <c r="E369" s="334"/>
      <c r="F369" s="334"/>
      <c r="G369" s="334"/>
    </row>
    <row r="370" spans="1:10" s="325" customFormat="1" x14ac:dyDescent="0.25">
      <c r="A370" s="245">
        <v>1</v>
      </c>
      <c r="B370" s="335" t="s">
        <v>223</v>
      </c>
      <c r="C370" s="251"/>
      <c r="D370" s="296">
        <v>20100</v>
      </c>
      <c r="E370" s="334"/>
      <c r="F370" s="334"/>
      <c r="G370" s="334"/>
    </row>
    <row r="371" spans="1:10" s="325" customFormat="1" ht="31.5" customHeight="1" x14ac:dyDescent="0.25">
      <c r="A371" s="245">
        <v>1</v>
      </c>
      <c r="B371" s="327" t="s">
        <v>229</v>
      </c>
      <c r="C371" s="251"/>
      <c r="D371" s="226"/>
      <c r="E371" s="334"/>
      <c r="F371" s="334"/>
      <c r="G371" s="334"/>
    </row>
    <row r="372" spans="1:10" s="325" customFormat="1" ht="30" x14ac:dyDescent="0.25">
      <c r="A372" s="245">
        <v>1</v>
      </c>
      <c r="B372" s="246" t="s">
        <v>230</v>
      </c>
      <c r="C372" s="251"/>
      <c r="D372" s="226"/>
      <c r="E372" s="334"/>
      <c r="F372" s="334"/>
      <c r="G372" s="334"/>
    </row>
    <row r="373" spans="1:10" s="325" customFormat="1" ht="15.75" customHeight="1" x14ac:dyDescent="0.25">
      <c r="A373" s="245">
        <v>1</v>
      </c>
      <c r="B373" s="327" t="s">
        <v>231</v>
      </c>
      <c r="C373" s="251"/>
      <c r="D373" s="226"/>
      <c r="E373" s="334"/>
      <c r="F373" s="334"/>
      <c r="G373" s="334"/>
    </row>
    <row r="374" spans="1:10" s="325" customFormat="1" ht="15.75" customHeight="1" x14ac:dyDescent="0.25">
      <c r="A374" s="245">
        <v>1</v>
      </c>
      <c r="B374" s="246" t="s">
        <v>232</v>
      </c>
      <c r="C374" s="251"/>
      <c r="D374" s="226"/>
      <c r="E374" s="334"/>
      <c r="F374" s="334"/>
      <c r="G374" s="334"/>
    </row>
    <row r="375" spans="1:10" s="325" customFormat="1" x14ac:dyDescent="0.25">
      <c r="A375" s="245">
        <v>1</v>
      </c>
      <c r="B375" s="256" t="s">
        <v>113</v>
      </c>
      <c r="C375" s="326"/>
      <c r="D375" s="324"/>
      <c r="E375" s="334"/>
      <c r="F375" s="334"/>
      <c r="G375" s="334"/>
    </row>
    <row r="376" spans="1:10" s="325" customFormat="1" x14ac:dyDescent="0.25">
      <c r="A376" s="245">
        <v>1</v>
      </c>
      <c r="B376" s="249" t="s">
        <v>147</v>
      </c>
      <c r="C376" s="326"/>
      <c r="D376" s="421"/>
      <c r="E376" s="334"/>
      <c r="F376" s="334"/>
      <c r="G376" s="334"/>
    </row>
    <row r="377" spans="1:10" s="405" customFormat="1" ht="30" x14ac:dyDescent="0.25">
      <c r="A377" s="245">
        <v>1</v>
      </c>
      <c r="B377" s="256" t="s">
        <v>114</v>
      </c>
      <c r="C377" s="261"/>
      <c r="D377" s="226">
        <v>26600</v>
      </c>
      <c r="E377" s="226"/>
      <c r="F377" s="226"/>
      <c r="G377" s="226"/>
    </row>
    <row r="378" spans="1:10" s="325" customFormat="1" ht="15.75" customHeight="1" x14ac:dyDescent="0.25">
      <c r="A378" s="245">
        <v>1</v>
      </c>
      <c r="B378" s="256" t="s">
        <v>233</v>
      </c>
      <c r="C378" s="251"/>
      <c r="D378" s="226">
        <v>5100</v>
      </c>
      <c r="E378" s="334"/>
      <c r="F378" s="334"/>
      <c r="G378" s="334"/>
    </row>
    <row r="379" spans="1:10" s="325" customFormat="1" x14ac:dyDescent="0.25">
      <c r="A379" s="245">
        <v>1</v>
      </c>
      <c r="B379" s="337" t="s">
        <v>234</v>
      </c>
      <c r="C379" s="251"/>
      <c r="D379" s="226">
        <v>500</v>
      </c>
      <c r="E379" s="334"/>
      <c r="F379" s="334"/>
      <c r="G379" s="334"/>
    </row>
    <row r="380" spans="1:10" s="325" customFormat="1" x14ac:dyDescent="0.25">
      <c r="A380" s="245">
        <v>1</v>
      </c>
      <c r="B380" s="338" t="s">
        <v>149</v>
      </c>
      <c r="C380" s="251"/>
      <c r="D380" s="234">
        <f>D356+ROUND(D375*3.2,0)+D377</f>
        <v>178008</v>
      </c>
      <c r="E380" s="334"/>
      <c r="F380" s="334"/>
      <c r="G380" s="334"/>
    </row>
    <row r="381" spans="1:10" s="325" customFormat="1" x14ac:dyDescent="0.25">
      <c r="A381" s="245">
        <v>1</v>
      </c>
      <c r="B381" s="339" t="s">
        <v>148</v>
      </c>
      <c r="C381" s="251"/>
      <c r="D381" s="234">
        <f>SUM(D354,D380)</f>
        <v>411040</v>
      </c>
      <c r="E381" s="334"/>
      <c r="F381" s="334"/>
      <c r="G381" s="334"/>
    </row>
    <row r="382" spans="1:10" s="325" customFormat="1" x14ac:dyDescent="0.25">
      <c r="A382" s="245">
        <v>1</v>
      </c>
      <c r="B382" s="500" t="s">
        <v>116</v>
      </c>
      <c r="C382" s="251"/>
      <c r="D382" s="234"/>
      <c r="E382" s="423"/>
      <c r="F382" s="423"/>
      <c r="G382" s="423"/>
      <c r="J382" s="713"/>
    </row>
    <row r="383" spans="1:10" s="325" customFormat="1" x14ac:dyDescent="0.25">
      <c r="A383" s="245">
        <v>1</v>
      </c>
      <c r="B383" s="236" t="s">
        <v>325</v>
      </c>
      <c r="C383" s="251"/>
      <c r="D383" s="226">
        <f>26065+4000</f>
        <v>30065</v>
      </c>
      <c r="E383" s="423"/>
      <c r="F383" s="423"/>
      <c r="G383" s="423"/>
      <c r="J383" s="713"/>
    </row>
    <row r="384" spans="1:10" s="325" customFormat="1" ht="30" x14ac:dyDescent="0.25">
      <c r="A384" s="245">
        <v>1</v>
      </c>
      <c r="B384" s="236" t="s">
        <v>246</v>
      </c>
      <c r="C384" s="251"/>
      <c r="D384" s="226">
        <f>7000+360</f>
        <v>7360</v>
      </c>
      <c r="E384" s="423"/>
      <c r="F384" s="423"/>
      <c r="G384" s="423"/>
      <c r="J384" s="713"/>
    </row>
    <row r="385" spans="1:72" s="325" customFormat="1" x14ac:dyDescent="0.25">
      <c r="A385" s="245">
        <v>1</v>
      </c>
      <c r="B385" s="236" t="s">
        <v>55</v>
      </c>
      <c r="C385" s="251"/>
      <c r="D385" s="226">
        <f>61559+7227</f>
        <v>68786</v>
      </c>
      <c r="E385" s="423"/>
      <c r="F385" s="423"/>
      <c r="G385" s="423"/>
      <c r="J385" s="713"/>
    </row>
    <row r="386" spans="1:72" s="245" customFormat="1" x14ac:dyDescent="0.25">
      <c r="A386" s="245">
        <v>1</v>
      </c>
      <c r="B386" s="268" t="s">
        <v>7</v>
      </c>
      <c r="C386" s="497"/>
      <c r="D386" s="226"/>
      <c r="E386" s="226"/>
      <c r="F386" s="226"/>
      <c r="G386" s="226"/>
      <c r="H386" s="405"/>
      <c r="I386" s="405"/>
      <c r="J386" s="714"/>
      <c r="K386" s="405"/>
      <c r="L386" s="405"/>
      <c r="M386" s="405"/>
      <c r="N386" s="405"/>
      <c r="O386" s="405"/>
      <c r="P386" s="405"/>
      <c r="Q386" s="405"/>
      <c r="R386" s="405"/>
      <c r="S386" s="405"/>
      <c r="T386" s="405"/>
      <c r="U386" s="405"/>
      <c r="V386" s="405"/>
      <c r="W386" s="405"/>
      <c r="X386" s="405"/>
      <c r="Y386" s="405"/>
      <c r="Z386" s="405"/>
      <c r="AA386" s="405"/>
      <c r="AB386" s="405"/>
      <c r="AC386" s="405"/>
      <c r="AD386" s="405"/>
      <c r="AE386" s="405"/>
      <c r="AF386" s="405"/>
      <c r="AG386" s="405"/>
      <c r="AH386" s="405"/>
      <c r="AI386" s="405"/>
      <c r="AJ386" s="405"/>
      <c r="AK386" s="405"/>
      <c r="AL386" s="405"/>
      <c r="AM386" s="405"/>
      <c r="AN386" s="405"/>
      <c r="AO386" s="405"/>
      <c r="AP386" s="405"/>
      <c r="AQ386" s="405"/>
      <c r="AR386" s="405"/>
      <c r="AS386" s="405"/>
      <c r="AT386" s="405"/>
      <c r="AU386" s="405"/>
      <c r="AV386" s="405"/>
      <c r="AW386" s="405"/>
      <c r="AX386" s="405"/>
      <c r="AY386" s="405"/>
      <c r="AZ386" s="405"/>
      <c r="BA386" s="405"/>
      <c r="BB386" s="405"/>
      <c r="BC386" s="405"/>
      <c r="BD386" s="405"/>
      <c r="BE386" s="405"/>
      <c r="BF386" s="405"/>
      <c r="BG386" s="405"/>
      <c r="BH386" s="405"/>
      <c r="BI386" s="405"/>
      <c r="BJ386" s="405"/>
      <c r="BK386" s="405"/>
      <c r="BL386" s="405"/>
      <c r="BM386" s="405"/>
      <c r="BN386" s="405"/>
      <c r="BO386" s="405"/>
      <c r="BP386" s="405"/>
      <c r="BQ386" s="405"/>
      <c r="BR386" s="405"/>
      <c r="BS386" s="405"/>
      <c r="BT386" s="405"/>
    </row>
    <row r="387" spans="1:72" s="245" customFormat="1" x14ac:dyDescent="0.25">
      <c r="A387" s="245">
        <v>1</v>
      </c>
      <c r="B387" s="270" t="s">
        <v>136</v>
      </c>
      <c r="C387" s="497"/>
      <c r="D387" s="226"/>
      <c r="E387" s="226"/>
      <c r="F387" s="226"/>
      <c r="G387" s="226"/>
      <c r="H387" s="405"/>
      <c r="I387" s="405"/>
      <c r="J387" s="714"/>
      <c r="K387" s="405"/>
      <c r="L387" s="405"/>
      <c r="M387" s="405"/>
      <c r="N387" s="405"/>
      <c r="O387" s="405"/>
      <c r="P387" s="405"/>
      <c r="Q387" s="405"/>
      <c r="R387" s="405"/>
      <c r="S387" s="405"/>
      <c r="T387" s="405"/>
      <c r="U387" s="405"/>
      <c r="V387" s="405"/>
      <c r="W387" s="405"/>
      <c r="X387" s="405"/>
      <c r="Y387" s="405"/>
      <c r="Z387" s="405"/>
      <c r="AA387" s="405"/>
      <c r="AB387" s="405"/>
      <c r="AC387" s="405"/>
      <c r="AD387" s="405"/>
      <c r="AE387" s="405"/>
      <c r="AF387" s="405"/>
      <c r="AG387" s="405"/>
      <c r="AH387" s="405"/>
      <c r="AI387" s="405"/>
      <c r="AJ387" s="405"/>
      <c r="AK387" s="405"/>
      <c r="AL387" s="405"/>
      <c r="AM387" s="405"/>
      <c r="AN387" s="405"/>
      <c r="AO387" s="405"/>
      <c r="AP387" s="405"/>
      <c r="AQ387" s="405"/>
      <c r="AR387" s="405"/>
      <c r="AS387" s="405"/>
      <c r="AT387" s="405"/>
      <c r="AU387" s="405"/>
      <c r="AV387" s="405"/>
      <c r="AW387" s="405"/>
      <c r="AX387" s="405"/>
      <c r="AY387" s="405"/>
      <c r="AZ387" s="405"/>
      <c r="BA387" s="405"/>
      <c r="BB387" s="405"/>
      <c r="BC387" s="405"/>
      <c r="BD387" s="405"/>
      <c r="BE387" s="405"/>
      <c r="BF387" s="405"/>
      <c r="BG387" s="405"/>
      <c r="BH387" s="405"/>
      <c r="BI387" s="405"/>
      <c r="BJ387" s="405"/>
      <c r="BK387" s="405"/>
      <c r="BL387" s="405"/>
      <c r="BM387" s="405"/>
      <c r="BN387" s="405"/>
      <c r="BO387" s="405"/>
      <c r="BP387" s="405"/>
      <c r="BQ387" s="405"/>
      <c r="BR387" s="405"/>
      <c r="BS387" s="405"/>
      <c r="BT387" s="405"/>
    </row>
    <row r="388" spans="1:72" s="245" customFormat="1" x14ac:dyDescent="0.25">
      <c r="A388" s="245">
        <v>1</v>
      </c>
      <c r="B388" s="310" t="s">
        <v>42</v>
      </c>
      <c r="C388" s="497">
        <v>300</v>
      </c>
      <c r="D388" s="226">
        <v>210</v>
      </c>
      <c r="E388" s="498">
        <v>10</v>
      </c>
      <c r="F388" s="226">
        <f>ROUND(G388/C388,0)</f>
        <v>7</v>
      </c>
      <c r="G388" s="226">
        <f>ROUND(D388*E388,0)</f>
        <v>2100</v>
      </c>
      <c r="H388" s="405"/>
      <c r="I388" s="405"/>
      <c r="J388" s="714"/>
      <c r="K388" s="405"/>
      <c r="L388" s="405"/>
      <c r="M388" s="405"/>
      <c r="N388" s="405"/>
      <c r="O388" s="405"/>
      <c r="P388" s="405"/>
      <c r="Q388" s="405"/>
      <c r="R388" s="405"/>
      <c r="S388" s="405"/>
      <c r="T388" s="405"/>
      <c r="U388" s="405"/>
      <c r="V388" s="405"/>
      <c r="W388" s="405"/>
      <c r="X388" s="405"/>
      <c r="Y388" s="405"/>
      <c r="Z388" s="405"/>
      <c r="AA388" s="405"/>
      <c r="AB388" s="405"/>
      <c r="AC388" s="405"/>
      <c r="AD388" s="405"/>
      <c r="AE388" s="405"/>
      <c r="AF388" s="405"/>
      <c r="AG388" s="405"/>
      <c r="AH388" s="405"/>
      <c r="AI388" s="405"/>
      <c r="AJ388" s="405"/>
      <c r="AK388" s="405"/>
      <c r="AL388" s="405"/>
      <c r="AM388" s="405"/>
      <c r="AN388" s="405"/>
      <c r="AO388" s="405"/>
      <c r="AP388" s="405"/>
      <c r="AQ388" s="405"/>
      <c r="AR388" s="405"/>
      <c r="AS388" s="405"/>
      <c r="AT388" s="405"/>
      <c r="AU388" s="405"/>
      <c r="AV388" s="405"/>
      <c r="AW388" s="405"/>
      <c r="AX388" s="405"/>
      <c r="AY388" s="405"/>
      <c r="AZ388" s="405"/>
      <c r="BA388" s="405"/>
      <c r="BB388" s="405"/>
      <c r="BC388" s="405"/>
      <c r="BD388" s="405"/>
      <c r="BE388" s="405"/>
      <c r="BF388" s="405"/>
      <c r="BG388" s="405"/>
      <c r="BH388" s="405"/>
      <c r="BI388" s="405"/>
      <c r="BJ388" s="405"/>
      <c r="BK388" s="405"/>
      <c r="BL388" s="405"/>
      <c r="BM388" s="405"/>
      <c r="BN388" s="405"/>
      <c r="BO388" s="405"/>
      <c r="BP388" s="405"/>
      <c r="BQ388" s="405"/>
      <c r="BR388" s="405"/>
      <c r="BS388" s="405"/>
      <c r="BT388" s="405"/>
    </row>
    <row r="389" spans="1:72" s="245" customFormat="1" x14ac:dyDescent="0.25">
      <c r="A389" s="245">
        <v>1</v>
      </c>
      <c r="B389" s="268" t="s">
        <v>9</v>
      </c>
      <c r="C389" s="497"/>
      <c r="D389" s="373">
        <f t="shared" ref="D389" si="25">D388</f>
        <v>210</v>
      </c>
      <c r="E389" s="503">
        <f t="shared" ref="E389:G389" si="26">E388</f>
        <v>10</v>
      </c>
      <c r="F389" s="373">
        <f t="shared" si="26"/>
        <v>7</v>
      </c>
      <c r="G389" s="373">
        <f t="shared" si="26"/>
        <v>2100</v>
      </c>
      <c r="H389" s="405"/>
      <c r="I389" s="405"/>
      <c r="J389" s="714"/>
      <c r="K389" s="405"/>
      <c r="L389" s="405"/>
      <c r="M389" s="405"/>
      <c r="N389" s="405"/>
      <c r="O389" s="405"/>
      <c r="P389" s="405"/>
      <c r="Q389" s="405"/>
      <c r="R389" s="405"/>
      <c r="S389" s="405"/>
      <c r="T389" s="405"/>
      <c r="U389" s="405"/>
      <c r="V389" s="405"/>
      <c r="W389" s="405"/>
      <c r="X389" s="405"/>
      <c r="Y389" s="405"/>
      <c r="Z389" s="405"/>
      <c r="AA389" s="405"/>
      <c r="AB389" s="405"/>
      <c r="AC389" s="405"/>
      <c r="AD389" s="405"/>
      <c r="AE389" s="405"/>
      <c r="AF389" s="405"/>
      <c r="AG389" s="405"/>
      <c r="AH389" s="405"/>
      <c r="AI389" s="405"/>
      <c r="AJ389" s="405"/>
      <c r="AK389" s="405"/>
      <c r="AL389" s="405"/>
      <c r="AM389" s="405"/>
      <c r="AN389" s="405"/>
      <c r="AO389" s="405"/>
      <c r="AP389" s="405"/>
      <c r="AQ389" s="405"/>
      <c r="AR389" s="405"/>
      <c r="AS389" s="405"/>
      <c r="AT389" s="405"/>
      <c r="AU389" s="405"/>
      <c r="AV389" s="405"/>
      <c r="AW389" s="405"/>
      <c r="AX389" s="405"/>
      <c r="AY389" s="405"/>
      <c r="AZ389" s="405"/>
      <c r="BA389" s="405"/>
      <c r="BB389" s="405"/>
      <c r="BC389" s="405"/>
      <c r="BD389" s="405"/>
      <c r="BE389" s="405"/>
      <c r="BF389" s="405"/>
      <c r="BG389" s="405"/>
      <c r="BH389" s="405"/>
      <c r="BI389" s="405"/>
      <c r="BJ389" s="405"/>
      <c r="BK389" s="405"/>
      <c r="BL389" s="405"/>
      <c r="BM389" s="405"/>
      <c r="BN389" s="405"/>
      <c r="BO389" s="405"/>
      <c r="BP389" s="405"/>
      <c r="BQ389" s="405"/>
      <c r="BR389" s="405"/>
      <c r="BS389" s="405"/>
      <c r="BT389" s="405"/>
    </row>
    <row r="390" spans="1:72" s="245" customFormat="1" x14ac:dyDescent="0.25">
      <c r="A390" s="245">
        <v>1</v>
      </c>
      <c r="B390" s="270" t="s">
        <v>20</v>
      </c>
      <c r="C390" s="497"/>
      <c r="D390" s="373"/>
      <c r="E390" s="503"/>
      <c r="F390" s="373"/>
      <c r="G390" s="373"/>
      <c r="H390" s="405"/>
      <c r="I390" s="405"/>
      <c r="J390" s="714"/>
      <c r="K390" s="405"/>
      <c r="L390" s="405"/>
      <c r="M390" s="405"/>
      <c r="N390" s="405"/>
      <c r="O390" s="405"/>
      <c r="P390" s="405"/>
      <c r="Q390" s="405"/>
      <c r="R390" s="405"/>
      <c r="S390" s="405"/>
      <c r="T390" s="405"/>
      <c r="U390" s="405"/>
      <c r="V390" s="405"/>
      <c r="W390" s="405"/>
      <c r="X390" s="405"/>
      <c r="Y390" s="405"/>
      <c r="Z390" s="405"/>
      <c r="AA390" s="405"/>
      <c r="AB390" s="405"/>
      <c r="AC390" s="405"/>
      <c r="AD390" s="405"/>
      <c r="AE390" s="405"/>
      <c r="AF390" s="405"/>
      <c r="AG390" s="405"/>
      <c r="AH390" s="405"/>
      <c r="AI390" s="405"/>
      <c r="AJ390" s="405"/>
      <c r="AK390" s="405"/>
      <c r="AL390" s="405"/>
      <c r="AM390" s="405"/>
      <c r="AN390" s="405"/>
      <c r="AO390" s="405"/>
      <c r="AP390" s="405"/>
      <c r="AQ390" s="405"/>
      <c r="AR390" s="405"/>
      <c r="AS390" s="405"/>
      <c r="AT390" s="405"/>
      <c r="AU390" s="405"/>
      <c r="AV390" s="405"/>
      <c r="AW390" s="405"/>
      <c r="AX390" s="405"/>
      <c r="AY390" s="405"/>
      <c r="AZ390" s="405"/>
      <c r="BA390" s="405"/>
      <c r="BB390" s="405"/>
      <c r="BC390" s="405"/>
      <c r="BD390" s="405"/>
      <c r="BE390" s="405"/>
      <c r="BF390" s="405"/>
      <c r="BG390" s="405"/>
      <c r="BH390" s="405"/>
      <c r="BI390" s="405"/>
      <c r="BJ390" s="405"/>
      <c r="BK390" s="405"/>
      <c r="BL390" s="405"/>
      <c r="BM390" s="405"/>
      <c r="BN390" s="405"/>
      <c r="BO390" s="405"/>
      <c r="BP390" s="405"/>
      <c r="BQ390" s="405"/>
      <c r="BR390" s="405"/>
      <c r="BS390" s="405"/>
      <c r="BT390" s="405"/>
    </row>
    <row r="391" spans="1:72" s="245" customFormat="1" x14ac:dyDescent="0.25">
      <c r="A391" s="245">
        <v>1</v>
      </c>
      <c r="B391" s="271" t="s">
        <v>26</v>
      </c>
      <c r="C391" s="497">
        <v>240</v>
      </c>
      <c r="D391" s="226">
        <v>735</v>
      </c>
      <c r="E391" s="498">
        <v>8</v>
      </c>
      <c r="F391" s="226">
        <f>ROUND(G391/C391,0)</f>
        <v>25</v>
      </c>
      <c r="G391" s="226">
        <f>ROUND(D391*E391,0)</f>
        <v>5880</v>
      </c>
      <c r="H391" s="405"/>
      <c r="I391" s="405"/>
      <c r="J391" s="405"/>
      <c r="K391" s="405"/>
      <c r="L391" s="405"/>
      <c r="M391" s="405"/>
      <c r="N391" s="405"/>
      <c r="O391" s="405"/>
      <c r="P391" s="405"/>
      <c r="Q391" s="405"/>
      <c r="R391" s="405"/>
      <c r="S391" s="405"/>
      <c r="T391" s="405"/>
      <c r="U391" s="405"/>
      <c r="V391" s="405"/>
      <c r="W391" s="405"/>
      <c r="X391" s="405"/>
      <c r="Y391" s="405"/>
      <c r="Z391" s="405"/>
      <c r="AA391" s="405"/>
      <c r="AB391" s="405"/>
      <c r="AC391" s="405"/>
      <c r="AD391" s="405"/>
      <c r="AE391" s="405"/>
      <c r="AF391" s="405"/>
      <c r="AG391" s="405"/>
      <c r="AH391" s="405"/>
      <c r="AI391" s="405"/>
      <c r="AJ391" s="405"/>
      <c r="AK391" s="405"/>
      <c r="AL391" s="405"/>
      <c r="AM391" s="405"/>
      <c r="AN391" s="405"/>
      <c r="AO391" s="405"/>
      <c r="AP391" s="405"/>
      <c r="AQ391" s="405"/>
      <c r="AR391" s="405"/>
      <c r="AS391" s="405"/>
      <c r="AT391" s="405"/>
      <c r="AU391" s="405"/>
      <c r="AV391" s="405"/>
      <c r="AW391" s="405"/>
      <c r="AX391" s="405"/>
      <c r="AY391" s="405"/>
      <c r="AZ391" s="405"/>
      <c r="BA391" s="405"/>
      <c r="BB391" s="405"/>
      <c r="BC391" s="405"/>
      <c r="BD391" s="405"/>
      <c r="BE391" s="405"/>
      <c r="BF391" s="405"/>
      <c r="BG391" s="405"/>
      <c r="BH391" s="405"/>
      <c r="BI391" s="405"/>
      <c r="BJ391" s="405"/>
      <c r="BK391" s="405"/>
      <c r="BL391" s="405"/>
      <c r="BM391" s="405"/>
      <c r="BN391" s="405"/>
      <c r="BO391" s="405"/>
      <c r="BP391" s="405"/>
      <c r="BQ391" s="405"/>
      <c r="BR391" s="405"/>
      <c r="BS391" s="405"/>
      <c r="BT391" s="405"/>
    </row>
    <row r="392" spans="1:72" s="245" customFormat="1" x14ac:dyDescent="0.25">
      <c r="A392" s="245">
        <v>1</v>
      </c>
      <c r="B392" s="715" t="s">
        <v>11</v>
      </c>
      <c r="C392" s="497">
        <v>240</v>
      </c>
      <c r="D392" s="226">
        <v>106</v>
      </c>
      <c r="E392" s="498">
        <v>3</v>
      </c>
      <c r="F392" s="226">
        <f>ROUND(G392/C392,0)</f>
        <v>1</v>
      </c>
      <c r="G392" s="226">
        <f>ROUND(D392*E392,0)</f>
        <v>318</v>
      </c>
      <c r="H392" s="405"/>
      <c r="I392" s="405"/>
      <c r="J392" s="405"/>
      <c r="K392" s="405"/>
      <c r="L392" s="405"/>
      <c r="M392" s="405"/>
      <c r="N392" s="405"/>
      <c r="O392" s="405"/>
      <c r="P392" s="405"/>
      <c r="Q392" s="405"/>
      <c r="R392" s="405"/>
      <c r="S392" s="405"/>
      <c r="T392" s="405"/>
      <c r="U392" s="405"/>
      <c r="V392" s="405"/>
      <c r="W392" s="405"/>
      <c r="X392" s="405"/>
      <c r="Y392" s="405"/>
      <c r="Z392" s="405"/>
      <c r="AA392" s="405"/>
      <c r="AB392" s="405"/>
      <c r="AC392" s="405"/>
      <c r="AD392" s="405"/>
      <c r="AE392" s="405"/>
      <c r="AF392" s="405"/>
      <c r="AG392" s="405"/>
      <c r="AH392" s="405"/>
      <c r="AI392" s="405"/>
      <c r="AJ392" s="405"/>
      <c r="AK392" s="405"/>
      <c r="AL392" s="405"/>
      <c r="AM392" s="405"/>
      <c r="AN392" s="405"/>
      <c r="AO392" s="405"/>
      <c r="AP392" s="405"/>
      <c r="AQ392" s="405"/>
      <c r="AR392" s="405"/>
      <c r="AS392" s="405"/>
      <c r="AT392" s="405"/>
      <c r="AU392" s="405"/>
      <c r="AV392" s="405"/>
      <c r="AW392" s="405"/>
      <c r="AX392" s="405"/>
      <c r="AY392" s="405"/>
      <c r="AZ392" s="405"/>
      <c r="BA392" s="405"/>
      <c r="BB392" s="405"/>
      <c r="BC392" s="405"/>
      <c r="BD392" s="405"/>
      <c r="BE392" s="405"/>
      <c r="BF392" s="405"/>
      <c r="BG392" s="405"/>
      <c r="BH392" s="405"/>
      <c r="BI392" s="405"/>
      <c r="BJ392" s="405"/>
      <c r="BK392" s="405"/>
      <c r="BL392" s="405"/>
      <c r="BM392" s="405"/>
      <c r="BN392" s="405"/>
      <c r="BO392" s="405"/>
      <c r="BP392" s="405"/>
      <c r="BQ392" s="405"/>
      <c r="BR392" s="405"/>
      <c r="BS392" s="405"/>
      <c r="BT392" s="405"/>
    </row>
    <row r="393" spans="1:72" s="245" customFormat="1" x14ac:dyDescent="0.25">
      <c r="A393" s="245">
        <v>1</v>
      </c>
      <c r="B393" s="547" t="s">
        <v>138</v>
      </c>
      <c r="C393" s="497"/>
      <c r="D393" s="373">
        <f>D391+D392</f>
        <v>841</v>
      </c>
      <c r="E393" s="233">
        <f t="shared" ref="E393:E394" si="27">G393/D393</f>
        <v>7.369797859690844</v>
      </c>
      <c r="F393" s="373">
        <f>F391+F392</f>
        <v>26</v>
      </c>
      <c r="G393" s="373">
        <f>G391+G392</f>
        <v>6198</v>
      </c>
      <c r="H393" s="405"/>
      <c r="I393" s="405"/>
      <c r="J393" s="405"/>
      <c r="K393" s="405"/>
      <c r="L393" s="405"/>
      <c r="M393" s="405"/>
      <c r="N393" s="405"/>
      <c r="O393" s="405"/>
      <c r="P393" s="405"/>
      <c r="Q393" s="405"/>
      <c r="R393" s="405"/>
      <c r="S393" s="405"/>
      <c r="T393" s="405"/>
      <c r="U393" s="405"/>
      <c r="V393" s="405"/>
      <c r="W393" s="405"/>
      <c r="X393" s="405"/>
      <c r="Y393" s="405"/>
      <c r="Z393" s="405"/>
      <c r="AA393" s="405"/>
      <c r="AB393" s="405"/>
      <c r="AC393" s="405"/>
      <c r="AD393" s="405"/>
      <c r="AE393" s="405"/>
      <c r="AF393" s="405"/>
      <c r="AG393" s="405"/>
      <c r="AH393" s="405"/>
      <c r="AI393" s="405"/>
      <c r="AJ393" s="405"/>
      <c r="AK393" s="405"/>
      <c r="AL393" s="405"/>
      <c r="AM393" s="405"/>
      <c r="AN393" s="405"/>
      <c r="AO393" s="405"/>
      <c r="AP393" s="405"/>
      <c r="AQ393" s="405"/>
      <c r="AR393" s="405"/>
      <c r="AS393" s="405"/>
      <c r="AT393" s="405"/>
      <c r="AU393" s="405"/>
      <c r="AV393" s="405"/>
      <c r="AW393" s="405"/>
      <c r="AX393" s="405"/>
      <c r="AY393" s="405"/>
      <c r="AZ393" s="405"/>
      <c r="BA393" s="405"/>
      <c r="BB393" s="405"/>
      <c r="BC393" s="405"/>
      <c r="BD393" s="405"/>
      <c r="BE393" s="405"/>
      <c r="BF393" s="405"/>
      <c r="BG393" s="405"/>
      <c r="BH393" s="405"/>
      <c r="BI393" s="405"/>
      <c r="BJ393" s="405"/>
      <c r="BK393" s="405"/>
      <c r="BL393" s="405"/>
      <c r="BM393" s="405"/>
      <c r="BN393" s="405"/>
      <c r="BO393" s="405"/>
      <c r="BP393" s="405"/>
      <c r="BQ393" s="405"/>
      <c r="BR393" s="405"/>
      <c r="BS393" s="405"/>
      <c r="BT393" s="405"/>
    </row>
    <row r="394" spans="1:72" s="245" customFormat="1" ht="19.5" customHeight="1" x14ac:dyDescent="0.25">
      <c r="A394" s="245">
        <v>1</v>
      </c>
      <c r="B394" s="275" t="s">
        <v>111</v>
      </c>
      <c r="C394" s="303"/>
      <c r="D394" s="234">
        <f>D389+D393</f>
        <v>1051</v>
      </c>
      <c r="E394" s="233">
        <f t="shared" si="27"/>
        <v>7.8953377735490013</v>
      </c>
      <c r="F394" s="234">
        <f>F389+F393</f>
        <v>33</v>
      </c>
      <c r="G394" s="234">
        <f>G389+G393</f>
        <v>8298</v>
      </c>
    </row>
    <row r="395" spans="1:72" s="405" customFormat="1" ht="15.75" thickBot="1" x14ac:dyDescent="0.3">
      <c r="A395" s="245">
        <v>1</v>
      </c>
      <c r="B395" s="555" t="s">
        <v>10</v>
      </c>
      <c r="C395" s="716"/>
      <c r="D395" s="556"/>
      <c r="E395" s="556"/>
      <c r="F395" s="556"/>
      <c r="G395" s="556"/>
    </row>
    <row r="396" spans="1:72" s="405" customFormat="1" ht="22.5" hidden="1" customHeight="1" x14ac:dyDescent="0.25">
      <c r="A396" s="245">
        <v>1</v>
      </c>
      <c r="B396" s="354" t="s">
        <v>183</v>
      </c>
      <c r="C396" s="330"/>
      <c r="D396" s="226"/>
      <c r="E396" s="226"/>
      <c r="F396" s="226"/>
      <c r="G396" s="226"/>
    </row>
    <row r="397" spans="1:72" s="405" customFormat="1" hidden="1" x14ac:dyDescent="0.25">
      <c r="A397" s="245">
        <v>1</v>
      </c>
      <c r="B397" s="323" t="s">
        <v>180</v>
      </c>
      <c r="C397" s="251"/>
      <c r="D397" s="226"/>
      <c r="E397" s="226"/>
      <c r="F397" s="226"/>
      <c r="G397" s="226"/>
    </row>
    <row r="398" spans="1:72" s="405" customFormat="1" hidden="1" x14ac:dyDescent="0.25">
      <c r="A398" s="245">
        <v>1</v>
      </c>
      <c r="B398" s="246" t="s">
        <v>115</v>
      </c>
      <c r="C398" s="251"/>
      <c r="D398" s="226">
        <f>D400+D401+D402+D403+D399/2.7</f>
        <v>174974.77777777778</v>
      </c>
      <c r="E398" s="226"/>
      <c r="F398" s="226"/>
      <c r="G398" s="226"/>
    </row>
    <row r="399" spans="1:72" s="405" customFormat="1" hidden="1" x14ac:dyDescent="0.25">
      <c r="A399" s="245"/>
      <c r="B399" s="246" t="s">
        <v>337</v>
      </c>
      <c r="C399" s="247"/>
      <c r="D399" s="226">
        <v>2181</v>
      </c>
      <c r="E399" s="247"/>
      <c r="F399" s="247"/>
      <c r="G399" s="247"/>
    </row>
    <row r="400" spans="1:72" s="405" customFormat="1" hidden="1" x14ac:dyDescent="0.25">
      <c r="A400" s="245">
        <v>1</v>
      </c>
      <c r="B400" s="349" t="s">
        <v>214</v>
      </c>
      <c r="C400" s="251"/>
      <c r="D400" s="549">
        <v>16000</v>
      </c>
      <c r="E400" s="226"/>
      <c r="F400" s="226"/>
      <c r="G400" s="226"/>
    </row>
    <row r="401" spans="1:72" s="405" customFormat="1" ht="34.5" hidden="1" customHeight="1" x14ac:dyDescent="0.25">
      <c r="A401" s="245">
        <v>1</v>
      </c>
      <c r="B401" s="550" t="s">
        <v>229</v>
      </c>
      <c r="C401" s="251"/>
      <c r="D401" s="549">
        <v>49000</v>
      </c>
      <c r="E401" s="226"/>
      <c r="F401" s="226"/>
      <c r="G401" s="226"/>
    </row>
    <row r="402" spans="1:72" s="405" customFormat="1" ht="30" hidden="1" x14ac:dyDescent="0.25">
      <c r="A402" s="245">
        <v>1</v>
      </c>
      <c r="B402" s="349" t="s">
        <v>231</v>
      </c>
      <c r="C402" s="251"/>
      <c r="D402" s="549">
        <v>18300</v>
      </c>
      <c r="E402" s="226"/>
      <c r="F402" s="226"/>
      <c r="G402" s="226"/>
    </row>
    <row r="403" spans="1:72" s="405" customFormat="1" hidden="1" x14ac:dyDescent="0.25">
      <c r="A403" s="245">
        <v>1</v>
      </c>
      <c r="B403" s="349" t="s">
        <v>232</v>
      </c>
      <c r="C403" s="251"/>
      <c r="D403" s="549">
        <v>90867</v>
      </c>
      <c r="E403" s="226"/>
      <c r="F403" s="226"/>
      <c r="G403" s="226"/>
    </row>
    <row r="404" spans="1:72" s="245" customFormat="1" hidden="1" x14ac:dyDescent="0.25">
      <c r="A404" s="245">
        <v>1</v>
      </c>
      <c r="B404" s="256" t="s">
        <v>113</v>
      </c>
      <c r="C404" s="251"/>
      <c r="D404" s="226">
        <f>D405+D406</f>
        <v>10966.941176470587</v>
      </c>
      <c r="E404" s="226"/>
      <c r="F404" s="226"/>
      <c r="G404" s="226"/>
      <c r="H404" s="405"/>
      <c r="I404" s="405"/>
      <c r="J404" s="405"/>
      <c r="K404" s="405"/>
      <c r="L404" s="405"/>
      <c r="M404" s="405"/>
      <c r="N404" s="405"/>
      <c r="O404" s="405"/>
      <c r="P404" s="405"/>
      <c r="Q404" s="405"/>
      <c r="R404" s="405"/>
      <c r="S404" s="405"/>
      <c r="T404" s="405"/>
      <c r="U404" s="405"/>
      <c r="V404" s="405"/>
      <c r="W404" s="405"/>
      <c r="X404" s="405"/>
      <c r="Y404" s="405"/>
      <c r="Z404" s="405"/>
      <c r="AA404" s="405"/>
      <c r="AB404" s="405"/>
      <c r="AC404" s="405"/>
      <c r="AD404" s="405"/>
      <c r="AE404" s="405"/>
      <c r="AF404" s="405"/>
      <c r="AG404" s="405"/>
      <c r="AH404" s="405"/>
      <c r="AI404" s="405"/>
      <c r="AJ404" s="405"/>
      <c r="AK404" s="405"/>
      <c r="AL404" s="405"/>
      <c r="AM404" s="405"/>
      <c r="AN404" s="405"/>
      <c r="AO404" s="405"/>
      <c r="AP404" s="405"/>
      <c r="AQ404" s="405"/>
      <c r="AR404" s="405"/>
      <c r="AS404" s="405"/>
      <c r="AT404" s="405"/>
      <c r="AU404" s="405"/>
      <c r="AV404" s="405"/>
      <c r="AW404" s="405"/>
      <c r="AX404" s="405"/>
      <c r="AY404" s="405"/>
      <c r="AZ404" s="405"/>
      <c r="BA404" s="405"/>
      <c r="BB404" s="405"/>
      <c r="BC404" s="405"/>
      <c r="BD404" s="405"/>
      <c r="BE404" s="405"/>
      <c r="BF404" s="405"/>
      <c r="BG404" s="405"/>
      <c r="BH404" s="405"/>
      <c r="BI404" s="405"/>
      <c r="BJ404" s="405"/>
      <c r="BK404" s="405"/>
      <c r="BL404" s="405"/>
      <c r="BM404" s="405"/>
      <c r="BN404" s="405"/>
      <c r="BO404" s="405"/>
      <c r="BP404" s="405"/>
      <c r="BQ404" s="405"/>
      <c r="BR404" s="405"/>
      <c r="BS404" s="405"/>
      <c r="BT404" s="405"/>
    </row>
    <row r="405" spans="1:72" s="245" customFormat="1" hidden="1" x14ac:dyDescent="0.25">
      <c r="A405" s="245">
        <v>1</v>
      </c>
      <c r="B405" s="256" t="s">
        <v>304</v>
      </c>
      <c r="C405" s="251"/>
      <c r="D405" s="226">
        <v>10000</v>
      </c>
      <c r="E405" s="226"/>
      <c r="F405" s="226"/>
      <c r="G405" s="226"/>
      <c r="H405" s="405"/>
      <c r="I405" s="405"/>
      <c r="J405" s="405"/>
      <c r="K405" s="405"/>
      <c r="L405" s="405"/>
      <c r="M405" s="405"/>
      <c r="N405" s="405"/>
      <c r="O405" s="405"/>
      <c r="P405" s="405"/>
      <c r="Q405" s="405"/>
      <c r="R405" s="405"/>
      <c r="S405" s="405"/>
      <c r="T405" s="405"/>
      <c r="U405" s="405"/>
      <c r="V405" s="405"/>
      <c r="W405" s="405"/>
      <c r="X405" s="405"/>
      <c r="Y405" s="405"/>
      <c r="Z405" s="405"/>
      <c r="AA405" s="405"/>
      <c r="AB405" s="405"/>
      <c r="AC405" s="405"/>
      <c r="AD405" s="405"/>
      <c r="AE405" s="405"/>
      <c r="AF405" s="405"/>
      <c r="AG405" s="405"/>
      <c r="AH405" s="405"/>
      <c r="AI405" s="405"/>
      <c r="AJ405" s="405"/>
      <c r="AK405" s="405"/>
      <c r="AL405" s="405"/>
      <c r="AM405" s="405"/>
      <c r="AN405" s="405"/>
      <c r="AO405" s="405"/>
      <c r="AP405" s="405"/>
      <c r="AQ405" s="405"/>
      <c r="AR405" s="405"/>
      <c r="AS405" s="405"/>
      <c r="AT405" s="405"/>
      <c r="AU405" s="405"/>
      <c r="AV405" s="405"/>
      <c r="AW405" s="405"/>
      <c r="AX405" s="405"/>
      <c r="AY405" s="405"/>
      <c r="AZ405" s="405"/>
      <c r="BA405" s="405"/>
      <c r="BB405" s="405"/>
      <c r="BC405" s="405"/>
      <c r="BD405" s="405"/>
      <c r="BE405" s="405"/>
      <c r="BF405" s="405"/>
      <c r="BG405" s="405"/>
      <c r="BH405" s="405"/>
      <c r="BI405" s="405"/>
      <c r="BJ405" s="405"/>
      <c r="BK405" s="405"/>
      <c r="BL405" s="405"/>
      <c r="BM405" s="405"/>
      <c r="BN405" s="405"/>
      <c r="BO405" s="405"/>
      <c r="BP405" s="405"/>
      <c r="BQ405" s="405"/>
      <c r="BR405" s="405"/>
      <c r="BS405" s="405"/>
      <c r="BT405" s="405"/>
    </row>
    <row r="406" spans="1:72" s="245" customFormat="1" hidden="1" x14ac:dyDescent="0.25">
      <c r="A406" s="245">
        <v>1</v>
      </c>
      <c r="B406" s="256" t="s">
        <v>306</v>
      </c>
      <c r="C406" s="251"/>
      <c r="D406" s="238">
        <f>D407/8.5</f>
        <v>966.94117647058829</v>
      </c>
      <c r="E406" s="226"/>
      <c r="F406" s="226"/>
      <c r="G406" s="226"/>
      <c r="H406" s="405"/>
      <c r="I406" s="405"/>
      <c r="J406" s="405"/>
      <c r="K406" s="405"/>
      <c r="L406" s="405"/>
      <c r="M406" s="405"/>
      <c r="N406" s="405"/>
      <c r="O406" s="405"/>
      <c r="P406" s="405"/>
      <c r="Q406" s="405"/>
      <c r="R406" s="405"/>
      <c r="S406" s="405"/>
      <c r="T406" s="405"/>
      <c r="U406" s="405"/>
      <c r="V406" s="405"/>
      <c r="W406" s="405"/>
      <c r="X406" s="405"/>
      <c r="Y406" s="405"/>
      <c r="Z406" s="405"/>
      <c r="AA406" s="405"/>
      <c r="AB406" s="405"/>
      <c r="AC406" s="405"/>
      <c r="AD406" s="405"/>
      <c r="AE406" s="405"/>
      <c r="AF406" s="405"/>
      <c r="AG406" s="405"/>
      <c r="AH406" s="405"/>
      <c r="AI406" s="405"/>
      <c r="AJ406" s="405"/>
      <c r="AK406" s="405"/>
      <c r="AL406" s="405"/>
      <c r="AM406" s="405"/>
      <c r="AN406" s="405"/>
      <c r="AO406" s="405"/>
      <c r="AP406" s="405"/>
      <c r="AQ406" s="405"/>
      <c r="AR406" s="405"/>
      <c r="AS406" s="405"/>
      <c r="AT406" s="405"/>
      <c r="AU406" s="405"/>
      <c r="AV406" s="405"/>
      <c r="AW406" s="405"/>
      <c r="AX406" s="405"/>
      <c r="AY406" s="405"/>
      <c r="AZ406" s="405"/>
      <c r="BA406" s="405"/>
      <c r="BB406" s="405"/>
      <c r="BC406" s="405"/>
      <c r="BD406" s="405"/>
      <c r="BE406" s="405"/>
      <c r="BF406" s="405"/>
      <c r="BG406" s="405"/>
      <c r="BH406" s="405"/>
      <c r="BI406" s="405"/>
      <c r="BJ406" s="405"/>
      <c r="BK406" s="405"/>
      <c r="BL406" s="405"/>
      <c r="BM406" s="405"/>
      <c r="BN406" s="405"/>
      <c r="BO406" s="405"/>
      <c r="BP406" s="405"/>
      <c r="BQ406" s="405"/>
      <c r="BR406" s="405"/>
      <c r="BS406" s="405"/>
      <c r="BT406" s="405"/>
    </row>
    <row r="407" spans="1:72" s="245" customFormat="1" hidden="1" x14ac:dyDescent="0.25">
      <c r="A407" s="245">
        <v>1</v>
      </c>
      <c r="B407" s="249" t="s">
        <v>305</v>
      </c>
      <c r="C407" s="251"/>
      <c r="D407" s="226">
        <v>8219</v>
      </c>
      <c r="E407" s="226"/>
      <c r="F407" s="226"/>
      <c r="G407" s="226"/>
      <c r="H407" s="405"/>
      <c r="I407" s="405"/>
      <c r="J407" s="405"/>
      <c r="K407" s="405"/>
      <c r="L407" s="405"/>
      <c r="M407" s="405"/>
      <c r="N407" s="405"/>
      <c r="O407" s="405"/>
      <c r="P407" s="405"/>
      <c r="Q407" s="405"/>
      <c r="R407" s="405"/>
      <c r="S407" s="405"/>
      <c r="T407" s="405"/>
      <c r="U407" s="405"/>
      <c r="V407" s="405"/>
      <c r="W407" s="405"/>
      <c r="X407" s="405"/>
      <c r="Y407" s="405"/>
      <c r="Z407" s="405"/>
      <c r="AA407" s="405"/>
      <c r="AB407" s="405"/>
      <c r="AC407" s="405"/>
      <c r="AD407" s="405"/>
      <c r="AE407" s="405"/>
      <c r="AF407" s="405"/>
      <c r="AG407" s="405"/>
      <c r="AH407" s="405"/>
      <c r="AI407" s="405"/>
      <c r="AJ407" s="405"/>
      <c r="AK407" s="405"/>
      <c r="AL407" s="405"/>
      <c r="AM407" s="405"/>
      <c r="AN407" s="405"/>
      <c r="AO407" s="405"/>
      <c r="AP407" s="405"/>
      <c r="AQ407" s="405"/>
      <c r="AR407" s="405"/>
      <c r="AS407" s="405"/>
      <c r="AT407" s="405"/>
      <c r="AU407" s="405"/>
      <c r="AV407" s="405"/>
      <c r="AW407" s="405"/>
      <c r="AX407" s="405"/>
      <c r="AY407" s="405"/>
      <c r="AZ407" s="405"/>
      <c r="BA407" s="405"/>
      <c r="BB407" s="405"/>
      <c r="BC407" s="405"/>
      <c r="BD407" s="405"/>
      <c r="BE407" s="405"/>
      <c r="BF407" s="405"/>
      <c r="BG407" s="405"/>
      <c r="BH407" s="405"/>
      <c r="BI407" s="405"/>
      <c r="BJ407" s="405"/>
      <c r="BK407" s="405"/>
      <c r="BL407" s="405"/>
      <c r="BM407" s="405"/>
      <c r="BN407" s="405"/>
      <c r="BO407" s="405"/>
      <c r="BP407" s="405"/>
      <c r="BQ407" s="405"/>
      <c r="BR407" s="405"/>
      <c r="BS407" s="405"/>
      <c r="BT407" s="405"/>
    </row>
    <row r="408" spans="1:72" s="245" customFormat="1" ht="30" hidden="1" x14ac:dyDescent="0.25">
      <c r="A408" s="245">
        <v>1</v>
      </c>
      <c r="B408" s="256" t="s">
        <v>114</v>
      </c>
      <c r="C408" s="251"/>
      <c r="D408" s="226"/>
      <c r="E408" s="226"/>
      <c r="F408" s="226"/>
      <c r="G408" s="226"/>
      <c r="H408" s="405"/>
      <c r="I408" s="405"/>
      <c r="J408" s="405"/>
      <c r="K408" s="405"/>
      <c r="L408" s="405"/>
      <c r="M408" s="405"/>
      <c r="N408" s="405"/>
      <c r="O408" s="405"/>
      <c r="P408" s="405"/>
      <c r="Q408" s="405"/>
      <c r="R408" s="405"/>
      <c r="S408" s="405"/>
      <c r="T408" s="405"/>
      <c r="U408" s="405"/>
      <c r="V408" s="405"/>
      <c r="W408" s="405"/>
      <c r="X408" s="405"/>
      <c r="Y408" s="405"/>
      <c r="Z408" s="405"/>
      <c r="AA408" s="405"/>
      <c r="AB408" s="405"/>
      <c r="AC408" s="405"/>
      <c r="AD408" s="405"/>
      <c r="AE408" s="405"/>
      <c r="AF408" s="405"/>
      <c r="AG408" s="405"/>
      <c r="AH408" s="405"/>
      <c r="AI408" s="405"/>
      <c r="AJ408" s="405"/>
      <c r="AK408" s="405"/>
      <c r="AL408" s="405"/>
      <c r="AM408" s="405"/>
      <c r="AN408" s="405"/>
      <c r="AO408" s="405"/>
      <c r="AP408" s="405"/>
      <c r="AQ408" s="405"/>
      <c r="AR408" s="405"/>
      <c r="AS408" s="405"/>
      <c r="AT408" s="405"/>
      <c r="AU408" s="405"/>
      <c r="AV408" s="405"/>
      <c r="AW408" s="405"/>
      <c r="AX408" s="405"/>
      <c r="AY408" s="405"/>
      <c r="AZ408" s="405"/>
      <c r="BA408" s="405"/>
      <c r="BB408" s="405"/>
      <c r="BC408" s="405"/>
      <c r="BD408" s="405"/>
      <c r="BE408" s="405"/>
      <c r="BF408" s="405"/>
      <c r="BG408" s="405"/>
      <c r="BH408" s="405"/>
      <c r="BI408" s="405"/>
      <c r="BJ408" s="405"/>
      <c r="BK408" s="405"/>
      <c r="BL408" s="405"/>
      <c r="BM408" s="405"/>
      <c r="BN408" s="405"/>
      <c r="BO408" s="405"/>
      <c r="BP408" s="405"/>
      <c r="BQ408" s="405"/>
      <c r="BR408" s="405"/>
      <c r="BS408" s="405"/>
      <c r="BT408" s="405"/>
    </row>
    <row r="409" spans="1:72" s="405" customFormat="1" hidden="1" x14ac:dyDescent="0.25">
      <c r="A409" s="245">
        <v>1</v>
      </c>
      <c r="B409" s="551" t="s">
        <v>148</v>
      </c>
      <c r="C409" s="251"/>
      <c r="D409" s="234">
        <f>D398+ROUND(D405*3.2,0)+D408+D407/3.9</f>
        <v>209082.21367521369</v>
      </c>
      <c r="E409" s="226"/>
      <c r="F409" s="226"/>
      <c r="G409" s="226"/>
    </row>
    <row r="410" spans="1:72" s="405" customFormat="1" hidden="1" x14ac:dyDescent="0.25">
      <c r="A410" s="245">
        <v>1</v>
      </c>
      <c r="B410" s="552" t="s">
        <v>116</v>
      </c>
      <c r="C410" s="411"/>
      <c r="D410" s="411"/>
      <c r="E410" s="411"/>
      <c r="F410" s="411"/>
      <c r="G410" s="411"/>
    </row>
    <row r="411" spans="1:72" s="405" customFormat="1" ht="30" hidden="1" x14ac:dyDescent="0.25">
      <c r="A411" s="245">
        <v>1</v>
      </c>
      <c r="B411" s="553" t="s">
        <v>243</v>
      </c>
      <c r="C411" s="411"/>
      <c r="D411" s="238">
        <v>117000</v>
      </c>
      <c r="E411" s="411"/>
      <c r="F411" s="411"/>
      <c r="G411" s="411"/>
    </row>
    <row r="412" spans="1:72" s="405" customFormat="1" ht="30" hidden="1" x14ac:dyDescent="0.25">
      <c r="A412" s="245">
        <v>1</v>
      </c>
      <c r="B412" s="553" t="s">
        <v>244</v>
      </c>
      <c r="C412" s="411"/>
      <c r="D412" s="238">
        <v>6930</v>
      </c>
      <c r="E412" s="411"/>
      <c r="F412" s="411"/>
      <c r="G412" s="411"/>
    </row>
    <row r="413" spans="1:72" s="405" customFormat="1" hidden="1" x14ac:dyDescent="0.25">
      <c r="A413" s="245">
        <v>1</v>
      </c>
      <c r="B413" s="553" t="s">
        <v>254</v>
      </c>
      <c r="C413" s="411"/>
      <c r="D413" s="238">
        <v>950</v>
      </c>
      <c r="E413" s="411"/>
      <c r="F413" s="411"/>
      <c r="G413" s="411"/>
    </row>
    <row r="414" spans="1:72" s="405" customFormat="1" ht="30" hidden="1" x14ac:dyDescent="0.25">
      <c r="A414" s="245">
        <v>1</v>
      </c>
      <c r="B414" s="553" t="s">
        <v>255</v>
      </c>
      <c r="C414" s="411"/>
      <c r="D414" s="238">
        <v>14000</v>
      </c>
      <c r="E414" s="411"/>
      <c r="F414" s="411"/>
      <c r="G414" s="411"/>
    </row>
    <row r="415" spans="1:72" s="405" customFormat="1" hidden="1" x14ac:dyDescent="0.25">
      <c r="A415" s="245">
        <v>1</v>
      </c>
      <c r="B415" s="553" t="s">
        <v>55</v>
      </c>
      <c r="C415" s="411"/>
      <c r="D415" s="238">
        <v>73024.363636363603</v>
      </c>
      <c r="E415" s="411"/>
      <c r="F415" s="411"/>
      <c r="G415" s="411"/>
    </row>
    <row r="416" spans="1:72" s="405" customFormat="1" hidden="1" x14ac:dyDescent="0.25">
      <c r="A416" s="245">
        <v>1</v>
      </c>
      <c r="B416" s="553" t="s">
        <v>64</v>
      </c>
      <c r="C416" s="411"/>
      <c r="D416" s="238">
        <v>45</v>
      </c>
      <c r="E416" s="411"/>
      <c r="F416" s="411"/>
      <c r="G416" s="411"/>
    </row>
    <row r="417" spans="1:7" s="405" customFormat="1" hidden="1" x14ac:dyDescent="0.25">
      <c r="A417" s="245">
        <v>1</v>
      </c>
      <c r="B417" s="553" t="s">
        <v>19</v>
      </c>
      <c r="C417" s="411"/>
      <c r="D417" s="238">
        <v>3150</v>
      </c>
      <c r="E417" s="411"/>
      <c r="F417" s="411"/>
      <c r="G417" s="411"/>
    </row>
    <row r="418" spans="1:7" s="405" customFormat="1" ht="30" hidden="1" x14ac:dyDescent="0.25">
      <c r="A418" s="245">
        <v>1</v>
      </c>
      <c r="B418" s="553" t="s">
        <v>160</v>
      </c>
      <c r="C418" s="411"/>
      <c r="D418" s="238">
        <v>800</v>
      </c>
      <c r="E418" s="411"/>
      <c r="F418" s="411"/>
      <c r="G418" s="411"/>
    </row>
    <row r="419" spans="1:7" s="405" customFormat="1" hidden="1" x14ac:dyDescent="0.25">
      <c r="A419" s="245">
        <v>1</v>
      </c>
      <c r="B419" s="254" t="s">
        <v>315</v>
      </c>
      <c r="C419" s="411"/>
      <c r="D419" s="238">
        <v>92150</v>
      </c>
      <c r="E419" s="411"/>
      <c r="F419" s="411"/>
      <c r="G419" s="411"/>
    </row>
    <row r="420" spans="1:7" s="405" customFormat="1" hidden="1" x14ac:dyDescent="0.25">
      <c r="A420" s="245">
        <v>1</v>
      </c>
      <c r="B420" s="553" t="s">
        <v>263</v>
      </c>
      <c r="C420" s="411"/>
      <c r="D420" s="238">
        <v>400</v>
      </c>
      <c r="E420" s="411"/>
      <c r="F420" s="411"/>
      <c r="G420" s="411"/>
    </row>
    <row r="421" spans="1:7" s="405" customFormat="1" ht="30" hidden="1" x14ac:dyDescent="0.25">
      <c r="A421" s="245">
        <v>1</v>
      </c>
      <c r="B421" s="553" t="s">
        <v>247</v>
      </c>
      <c r="C421" s="411"/>
      <c r="D421" s="238">
        <v>1218.5454545454545</v>
      </c>
      <c r="E421" s="411"/>
      <c r="F421" s="411"/>
      <c r="G421" s="411"/>
    </row>
    <row r="422" spans="1:7" s="405" customFormat="1" ht="30" hidden="1" x14ac:dyDescent="0.25">
      <c r="A422" s="245">
        <v>1</v>
      </c>
      <c r="B422" s="553" t="s">
        <v>256</v>
      </c>
      <c r="C422" s="411"/>
      <c r="D422" s="238">
        <v>5800</v>
      </c>
      <c r="E422" s="411"/>
      <c r="F422" s="411"/>
      <c r="G422" s="411"/>
    </row>
    <row r="423" spans="1:7" s="405" customFormat="1" hidden="1" x14ac:dyDescent="0.25">
      <c r="A423" s="245">
        <v>1</v>
      </c>
      <c r="B423" s="553" t="s">
        <v>242</v>
      </c>
      <c r="C423" s="411"/>
      <c r="D423" s="238">
        <v>409.09090909090912</v>
      </c>
      <c r="E423" s="411"/>
      <c r="F423" s="411"/>
      <c r="G423" s="411"/>
    </row>
    <row r="424" spans="1:7" s="405" customFormat="1" hidden="1" x14ac:dyDescent="0.25">
      <c r="A424" s="245">
        <v>1</v>
      </c>
      <c r="B424" s="553" t="s">
        <v>161</v>
      </c>
      <c r="C424" s="411"/>
      <c r="D424" s="238">
        <v>1979.6363636363601</v>
      </c>
      <c r="E424" s="411"/>
      <c r="F424" s="411"/>
      <c r="G424" s="411"/>
    </row>
    <row r="425" spans="1:7" s="405" customFormat="1" hidden="1" x14ac:dyDescent="0.25">
      <c r="A425" s="245">
        <v>1</v>
      </c>
      <c r="B425" s="553" t="s">
        <v>264</v>
      </c>
      <c r="C425" s="411"/>
      <c r="D425" s="238">
        <v>100</v>
      </c>
      <c r="E425" s="411"/>
      <c r="F425" s="411"/>
      <c r="G425" s="411"/>
    </row>
    <row r="426" spans="1:7" s="405" customFormat="1" hidden="1" x14ac:dyDescent="0.25">
      <c r="A426" s="245">
        <v>1</v>
      </c>
      <c r="B426" s="553" t="s">
        <v>52</v>
      </c>
      <c r="C426" s="411"/>
      <c r="D426" s="238">
        <v>12193.09090909091</v>
      </c>
      <c r="E426" s="411"/>
      <c r="F426" s="411"/>
      <c r="G426" s="411"/>
    </row>
    <row r="427" spans="1:7" s="405" customFormat="1" hidden="1" x14ac:dyDescent="0.25">
      <c r="A427" s="245">
        <v>1</v>
      </c>
      <c r="B427" s="553" t="s">
        <v>257</v>
      </c>
      <c r="C427" s="411"/>
      <c r="D427" s="238">
        <v>4264.363636363636</v>
      </c>
      <c r="E427" s="411"/>
      <c r="F427" s="411"/>
      <c r="G427" s="411"/>
    </row>
    <row r="428" spans="1:7" s="405" customFormat="1" hidden="1" x14ac:dyDescent="0.25">
      <c r="A428" s="245">
        <v>1</v>
      </c>
      <c r="B428" s="553" t="s">
        <v>56</v>
      </c>
      <c r="C428" s="411"/>
      <c r="D428" s="238">
        <v>2600</v>
      </c>
      <c r="E428" s="411"/>
      <c r="F428" s="411"/>
      <c r="G428" s="411"/>
    </row>
    <row r="429" spans="1:7" s="405" customFormat="1" hidden="1" x14ac:dyDescent="0.25">
      <c r="A429" s="245">
        <v>1</v>
      </c>
      <c r="B429" s="553" t="s">
        <v>54</v>
      </c>
      <c r="C429" s="411"/>
      <c r="D429" s="238">
        <v>3068.7272727272725</v>
      </c>
      <c r="E429" s="411"/>
      <c r="F429" s="411"/>
      <c r="G429" s="411"/>
    </row>
    <row r="430" spans="1:7" s="405" customFormat="1" ht="30" hidden="1" x14ac:dyDescent="0.25">
      <c r="A430" s="245">
        <v>1</v>
      </c>
      <c r="B430" s="553" t="s">
        <v>162</v>
      </c>
      <c r="C430" s="411"/>
      <c r="D430" s="238">
        <v>1200</v>
      </c>
      <c r="E430" s="411"/>
      <c r="F430" s="411"/>
      <c r="G430" s="411"/>
    </row>
    <row r="431" spans="1:7" s="405" customFormat="1" hidden="1" x14ac:dyDescent="0.25">
      <c r="A431" s="245">
        <v>1</v>
      </c>
      <c r="B431" s="553" t="s">
        <v>18</v>
      </c>
      <c r="C431" s="411"/>
      <c r="D431" s="238">
        <v>8847.2727272727279</v>
      </c>
      <c r="E431" s="411"/>
      <c r="F431" s="411"/>
      <c r="G431" s="411"/>
    </row>
    <row r="432" spans="1:7" s="405" customFormat="1" hidden="1" x14ac:dyDescent="0.25">
      <c r="A432" s="245">
        <v>1</v>
      </c>
      <c r="B432" s="553" t="s">
        <v>158</v>
      </c>
      <c r="C432" s="411"/>
      <c r="D432" s="238">
        <v>24498.545454545456</v>
      </c>
      <c r="E432" s="411"/>
      <c r="F432" s="411"/>
      <c r="G432" s="411"/>
    </row>
    <row r="433" spans="1:72" s="405" customFormat="1" hidden="1" x14ac:dyDescent="0.25">
      <c r="A433" s="245">
        <v>1</v>
      </c>
      <c r="B433" s="553" t="s">
        <v>258</v>
      </c>
      <c r="C433" s="411"/>
      <c r="D433" s="238">
        <v>54.545454545454547</v>
      </c>
      <c r="E433" s="411"/>
      <c r="F433" s="411"/>
      <c r="G433" s="411"/>
    </row>
    <row r="434" spans="1:72" s="405" customFormat="1" hidden="1" x14ac:dyDescent="0.25">
      <c r="A434" s="245">
        <v>1</v>
      </c>
      <c r="B434" s="553" t="s">
        <v>33</v>
      </c>
      <c r="C434" s="411"/>
      <c r="D434" s="238">
        <v>31234.909090909092</v>
      </c>
      <c r="E434" s="411"/>
      <c r="F434" s="411"/>
      <c r="G434" s="411"/>
    </row>
    <row r="435" spans="1:72" s="405" customFormat="1" hidden="1" x14ac:dyDescent="0.25">
      <c r="A435" s="245">
        <v>1</v>
      </c>
      <c r="B435" s="553" t="s">
        <v>16</v>
      </c>
      <c r="C435" s="411"/>
      <c r="D435" s="238">
        <v>2752.3636363636365</v>
      </c>
      <c r="E435" s="411"/>
      <c r="F435" s="411"/>
      <c r="G435" s="411"/>
    </row>
    <row r="436" spans="1:72" s="405" customFormat="1" hidden="1" x14ac:dyDescent="0.25">
      <c r="A436" s="245">
        <v>1</v>
      </c>
      <c r="B436" s="554" t="s">
        <v>29</v>
      </c>
      <c r="C436" s="411"/>
      <c r="D436" s="238">
        <v>6193.0909090909099</v>
      </c>
      <c r="E436" s="411"/>
      <c r="F436" s="411"/>
      <c r="G436" s="411"/>
    </row>
    <row r="437" spans="1:72" s="405" customFormat="1" hidden="1" x14ac:dyDescent="0.25">
      <c r="A437" s="245">
        <v>1</v>
      </c>
      <c r="B437" s="553" t="s">
        <v>265</v>
      </c>
      <c r="C437" s="411"/>
      <c r="D437" s="238">
        <v>100</v>
      </c>
      <c r="E437" s="411"/>
      <c r="F437" s="411"/>
      <c r="G437" s="411"/>
    </row>
    <row r="438" spans="1:72" s="405" customFormat="1" hidden="1" x14ac:dyDescent="0.25">
      <c r="A438" s="245">
        <v>1</v>
      </c>
      <c r="B438" s="553" t="s">
        <v>53</v>
      </c>
      <c r="C438" s="411"/>
      <c r="D438" s="238">
        <v>16500</v>
      </c>
      <c r="E438" s="411"/>
      <c r="F438" s="411"/>
      <c r="G438" s="411"/>
    </row>
    <row r="439" spans="1:72" s="405" customFormat="1" hidden="1" x14ac:dyDescent="0.25">
      <c r="A439" s="245">
        <v>1</v>
      </c>
      <c r="B439" s="553" t="s">
        <v>259</v>
      </c>
      <c r="C439" s="411"/>
      <c r="D439" s="238">
        <v>674.18181818181813</v>
      </c>
      <c r="E439" s="411"/>
      <c r="F439" s="411"/>
      <c r="G439" s="411"/>
    </row>
    <row r="440" spans="1:72" s="405" customFormat="1" hidden="1" x14ac:dyDescent="0.25">
      <c r="A440" s="245">
        <v>1</v>
      </c>
      <c r="B440" s="553" t="s">
        <v>241</v>
      </c>
      <c r="C440" s="411"/>
      <c r="D440" s="238">
        <v>700</v>
      </c>
      <c r="E440" s="411"/>
      <c r="F440" s="411"/>
      <c r="G440" s="411"/>
    </row>
    <row r="441" spans="1:72" s="405" customFormat="1" hidden="1" x14ac:dyDescent="0.25">
      <c r="A441" s="245">
        <v>1</v>
      </c>
      <c r="B441" s="553" t="s">
        <v>159</v>
      </c>
      <c r="C441" s="411"/>
      <c r="D441" s="238">
        <v>3637.090909090909</v>
      </c>
      <c r="E441" s="411"/>
      <c r="F441" s="411"/>
      <c r="G441" s="411"/>
    </row>
    <row r="442" spans="1:72" s="405" customFormat="1" hidden="1" x14ac:dyDescent="0.25">
      <c r="A442" s="245">
        <v>1</v>
      </c>
      <c r="B442" s="553" t="s">
        <v>238</v>
      </c>
      <c r="C442" s="411"/>
      <c r="D442" s="238">
        <v>10850</v>
      </c>
      <c r="E442" s="411"/>
      <c r="F442" s="411"/>
      <c r="G442" s="411"/>
    </row>
    <row r="443" spans="1:72" s="245" customFormat="1" ht="15.75" hidden="1" thickBot="1" x14ac:dyDescent="0.3">
      <c r="A443" s="245">
        <v>1</v>
      </c>
      <c r="B443" s="555" t="s">
        <v>10</v>
      </c>
      <c r="C443" s="556"/>
      <c r="D443" s="556"/>
      <c r="E443" s="556"/>
      <c r="F443" s="556"/>
      <c r="G443" s="556"/>
      <c r="H443" s="405"/>
      <c r="I443" s="405"/>
      <c r="J443" s="405"/>
      <c r="K443" s="405"/>
      <c r="L443" s="405"/>
      <c r="M443" s="405"/>
      <c r="N443" s="405"/>
      <c r="O443" s="405"/>
      <c r="P443" s="405"/>
      <c r="Q443" s="405"/>
      <c r="R443" s="405"/>
      <c r="S443" s="405"/>
      <c r="T443" s="405"/>
      <c r="U443" s="405"/>
      <c r="V443" s="405"/>
      <c r="W443" s="405"/>
      <c r="X443" s="405"/>
      <c r="Y443" s="405"/>
      <c r="Z443" s="405"/>
      <c r="AA443" s="405"/>
      <c r="AB443" s="405"/>
      <c r="AC443" s="405"/>
      <c r="AD443" s="405"/>
      <c r="AE443" s="405"/>
      <c r="AF443" s="405"/>
      <c r="AG443" s="405"/>
      <c r="AH443" s="405"/>
      <c r="AI443" s="405"/>
      <c r="AJ443" s="405"/>
      <c r="AK443" s="405"/>
      <c r="AL443" s="405"/>
      <c r="AM443" s="405"/>
      <c r="AN443" s="405"/>
      <c r="AO443" s="405"/>
      <c r="AP443" s="405"/>
      <c r="AQ443" s="405"/>
      <c r="AR443" s="405"/>
      <c r="AS443" s="405"/>
      <c r="AT443" s="405"/>
      <c r="AU443" s="405"/>
      <c r="AV443" s="405"/>
      <c r="AW443" s="405"/>
      <c r="AX443" s="405"/>
      <c r="AY443" s="405"/>
      <c r="AZ443" s="405"/>
      <c r="BA443" s="405"/>
      <c r="BB443" s="405"/>
      <c r="BC443" s="405"/>
      <c r="BD443" s="405"/>
      <c r="BE443" s="405"/>
      <c r="BF443" s="405"/>
      <c r="BG443" s="405"/>
      <c r="BH443" s="405"/>
      <c r="BI443" s="405"/>
      <c r="BJ443" s="405"/>
      <c r="BK443" s="405"/>
      <c r="BL443" s="405"/>
      <c r="BM443" s="405"/>
      <c r="BN443" s="405"/>
      <c r="BO443" s="405"/>
      <c r="BP443" s="405"/>
      <c r="BQ443" s="405"/>
      <c r="BR443" s="405"/>
      <c r="BS443" s="405"/>
      <c r="BT443" s="405"/>
    </row>
    <row r="444" spans="1:72" s="245" customFormat="1" hidden="1" x14ac:dyDescent="0.25">
      <c r="A444" s="245">
        <v>1</v>
      </c>
      <c r="B444" s="297"/>
      <c r="C444" s="557"/>
      <c r="D444" s="558"/>
      <c r="E444" s="557"/>
      <c r="F444" s="557"/>
      <c r="G444" s="557"/>
      <c r="H444" s="405"/>
      <c r="I444" s="405"/>
      <c r="J444" s="405"/>
      <c r="K444" s="405"/>
      <c r="L444" s="405"/>
      <c r="M444" s="405"/>
      <c r="N444" s="405"/>
      <c r="O444" s="405"/>
      <c r="P444" s="405"/>
      <c r="Q444" s="405"/>
      <c r="R444" s="405"/>
      <c r="S444" s="405"/>
      <c r="T444" s="405"/>
      <c r="U444" s="405"/>
      <c r="V444" s="405"/>
      <c r="W444" s="405"/>
      <c r="X444" s="405"/>
      <c r="Y444" s="405"/>
      <c r="Z444" s="405"/>
      <c r="AA444" s="405"/>
      <c r="AB444" s="405"/>
      <c r="AC444" s="405"/>
      <c r="AD444" s="405"/>
      <c r="AE444" s="405"/>
      <c r="AF444" s="405"/>
      <c r="AG444" s="405"/>
      <c r="AH444" s="405"/>
      <c r="AI444" s="405"/>
      <c r="AJ444" s="405"/>
      <c r="AK444" s="405"/>
      <c r="AL444" s="405"/>
      <c r="AM444" s="405"/>
      <c r="AN444" s="405"/>
      <c r="AO444" s="405"/>
      <c r="AP444" s="405"/>
      <c r="AQ444" s="405"/>
      <c r="AR444" s="405"/>
      <c r="AS444" s="405"/>
      <c r="AT444" s="405"/>
      <c r="AU444" s="405"/>
      <c r="AV444" s="405"/>
      <c r="AW444" s="405"/>
      <c r="AX444" s="405"/>
      <c r="AY444" s="405"/>
      <c r="AZ444" s="405"/>
      <c r="BA444" s="405"/>
      <c r="BB444" s="405"/>
      <c r="BC444" s="405"/>
      <c r="BD444" s="405"/>
      <c r="BE444" s="405"/>
      <c r="BF444" s="405"/>
      <c r="BG444" s="405"/>
      <c r="BH444" s="405"/>
      <c r="BI444" s="405"/>
      <c r="BJ444" s="405"/>
      <c r="BK444" s="405"/>
      <c r="BL444" s="405"/>
      <c r="BM444" s="405"/>
      <c r="BN444" s="405"/>
      <c r="BO444" s="405"/>
      <c r="BP444" s="405"/>
      <c r="BQ444" s="405"/>
      <c r="BR444" s="405"/>
      <c r="BS444" s="405"/>
      <c r="BT444" s="405"/>
    </row>
    <row r="445" spans="1:72" s="245" customFormat="1" ht="21.75" hidden="1" customHeight="1" x14ac:dyDescent="0.25">
      <c r="A445" s="245">
        <v>1</v>
      </c>
      <c r="B445" s="525" t="s">
        <v>184</v>
      </c>
      <c r="C445" s="303"/>
      <c r="D445" s="226"/>
      <c r="E445" s="396"/>
      <c r="F445" s="396"/>
      <c r="G445" s="396"/>
      <c r="H445" s="405"/>
      <c r="I445" s="405"/>
      <c r="J445" s="405"/>
      <c r="K445" s="405"/>
      <c r="L445" s="405"/>
      <c r="M445" s="405"/>
      <c r="N445" s="405"/>
      <c r="O445" s="405"/>
      <c r="P445" s="405"/>
      <c r="Q445" s="405"/>
      <c r="R445" s="405"/>
      <c r="S445" s="405"/>
      <c r="T445" s="405"/>
      <c r="U445" s="405"/>
      <c r="V445" s="405"/>
      <c r="W445" s="405"/>
      <c r="X445" s="405"/>
      <c r="Y445" s="405"/>
      <c r="Z445" s="405"/>
      <c r="AA445" s="405"/>
      <c r="AB445" s="405"/>
      <c r="AC445" s="405"/>
      <c r="AD445" s="405"/>
      <c r="AE445" s="405"/>
      <c r="AF445" s="405"/>
      <c r="AG445" s="405"/>
      <c r="AH445" s="405"/>
      <c r="AI445" s="405"/>
      <c r="AJ445" s="405"/>
      <c r="AK445" s="405"/>
      <c r="AL445" s="405"/>
      <c r="AM445" s="405"/>
      <c r="AN445" s="405"/>
      <c r="AO445" s="405"/>
      <c r="AP445" s="405"/>
      <c r="AQ445" s="405"/>
      <c r="AR445" s="405"/>
      <c r="AS445" s="405"/>
      <c r="AT445" s="405"/>
      <c r="AU445" s="405"/>
      <c r="AV445" s="405"/>
      <c r="AW445" s="405"/>
      <c r="AX445" s="405"/>
      <c r="AY445" s="405"/>
      <c r="AZ445" s="405"/>
      <c r="BA445" s="405"/>
      <c r="BB445" s="405"/>
      <c r="BC445" s="405"/>
      <c r="BD445" s="405"/>
      <c r="BE445" s="405"/>
      <c r="BF445" s="405"/>
      <c r="BG445" s="405"/>
      <c r="BH445" s="405"/>
      <c r="BI445" s="405"/>
      <c r="BJ445" s="405"/>
      <c r="BK445" s="405"/>
      <c r="BL445" s="405"/>
      <c r="BM445" s="405"/>
      <c r="BN445" s="405"/>
      <c r="BO445" s="405"/>
      <c r="BP445" s="405"/>
      <c r="BQ445" s="405"/>
      <c r="BR445" s="405"/>
      <c r="BS445" s="405"/>
      <c r="BT445" s="405"/>
    </row>
    <row r="446" spans="1:72" s="325" customFormat="1" ht="18.75" hidden="1" customHeight="1" x14ac:dyDescent="0.25">
      <c r="A446" s="245">
        <v>1</v>
      </c>
      <c r="B446" s="323" t="s">
        <v>213</v>
      </c>
      <c r="C446" s="323"/>
      <c r="D446" s="419"/>
      <c r="E446" s="324"/>
      <c r="F446" s="324"/>
      <c r="G446" s="324"/>
    </row>
    <row r="447" spans="1:72" s="325" customFormat="1" hidden="1" x14ac:dyDescent="0.25">
      <c r="A447" s="245">
        <v>1</v>
      </c>
      <c r="B447" s="246" t="s">
        <v>115</v>
      </c>
      <c r="C447" s="326"/>
      <c r="D447" s="324">
        <f>SUM(D448,D449,D450,D451)</f>
        <v>22000</v>
      </c>
      <c r="E447" s="324"/>
      <c r="F447" s="324"/>
      <c r="G447" s="324"/>
    </row>
    <row r="448" spans="1:72" s="325" customFormat="1" hidden="1" x14ac:dyDescent="0.25">
      <c r="A448" s="245">
        <v>1</v>
      </c>
      <c r="B448" s="327" t="s">
        <v>214</v>
      </c>
      <c r="C448" s="326"/>
      <c r="D448" s="324"/>
      <c r="E448" s="324"/>
      <c r="F448" s="324"/>
      <c r="G448" s="324"/>
    </row>
    <row r="449" spans="1:72" s="325" customFormat="1" ht="17.25" hidden="1" customHeight="1" x14ac:dyDescent="0.25">
      <c r="A449" s="245">
        <v>1</v>
      </c>
      <c r="B449" s="327" t="s">
        <v>215</v>
      </c>
      <c r="C449" s="326"/>
      <c r="D449" s="226">
        <v>20000</v>
      </c>
      <c r="E449" s="324"/>
      <c r="F449" s="324"/>
      <c r="G449" s="324"/>
    </row>
    <row r="450" spans="1:72" s="325" customFormat="1" ht="30" hidden="1" x14ac:dyDescent="0.25">
      <c r="A450" s="245">
        <v>1</v>
      </c>
      <c r="B450" s="327" t="s">
        <v>216</v>
      </c>
      <c r="C450" s="326"/>
      <c r="D450" s="226"/>
      <c r="E450" s="324"/>
      <c r="F450" s="324"/>
      <c r="G450" s="324"/>
    </row>
    <row r="451" spans="1:72" s="325" customFormat="1" hidden="1" x14ac:dyDescent="0.25">
      <c r="A451" s="245">
        <v>1</v>
      </c>
      <c r="B451" s="246" t="s">
        <v>217</v>
      </c>
      <c r="C451" s="326"/>
      <c r="D451" s="226">
        <v>2000</v>
      </c>
      <c r="E451" s="324"/>
      <c r="F451" s="324"/>
      <c r="G451" s="324"/>
    </row>
    <row r="452" spans="1:72" s="325" customFormat="1" ht="45" hidden="1" x14ac:dyDescent="0.25">
      <c r="A452" s="245">
        <v>1</v>
      </c>
      <c r="B452" s="246" t="s">
        <v>336</v>
      </c>
      <c r="C452" s="326"/>
      <c r="D452" s="238">
        <v>1642</v>
      </c>
      <c r="E452" s="324"/>
      <c r="F452" s="324"/>
      <c r="G452" s="324"/>
      <c r="H452" s="420"/>
    </row>
    <row r="453" spans="1:72" s="245" customFormat="1" hidden="1" x14ac:dyDescent="0.25">
      <c r="A453" s="245">
        <v>1</v>
      </c>
      <c r="B453" s="256" t="s">
        <v>113</v>
      </c>
      <c r="C453" s="251"/>
      <c r="D453" s="226">
        <v>25000</v>
      </c>
      <c r="E453" s="226"/>
      <c r="F453" s="226"/>
      <c r="G453" s="226"/>
      <c r="H453" s="405"/>
      <c r="I453" s="405"/>
      <c r="J453" s="405"/>
      <c r="K453" s="405"/>
      <c r="L453" s="405"/>
      <c r="M453" s="405"/>
      <c r="N453" s="405"/>
      <c r="O453" s="405"/>
      <c r="P453" s="405"/>
      <c r="Q453" s="405"/>
      <c r="R453" s="405"/>
      <c r="S453" s="405"/>
      <c r="T453" s="405"/>
      <c r="U453" s="405"/>
      <c r="V453" s="405"/>
      <c r="W453" s="405"/>
      <c r="X453" s="405"/>
      <c r="Y453" s="405"/>
      <c r="Z453" s="405"/>
      <c r="AA453" s="405"/>
      <c r="AB453" s="405"/>
      <c r="AC453" s="405"/>
      <c r="AD453" s="405"/>
      <c r="AE453" s="405"/>
      <c r="AF453" s="405"/>
      <c r="AG453" s="405"/>
      <c r="AH453" s="405"/>
      <c r="AI453" s="405"/>
      <c r="AJ453" s="405"/>
      <c r="AK453" s="405"/>
      <c r="AL453" s="405"/>
      <c r="AM453" s="405"/>
      <c r="AN453" s="405"/>
      <c r="AO453" s="405"/>
      <c r="AP453" s="405"/>
      <c r="AQ453" s="405"/>
      <c r="AR453" s="405"/>
      <c r="AS453" s="405"/>
      <c r="AT453" s="405"/>
      <c r="AU453" s="405"/>
      <c r="AV453" s="405"/>
      <c r="AW453" s="405"/>
      <c r="AX453" s="405"/>
      <c r="AY453" s="405"/>
      <c r="AZ453" s="405"/>
      <c r="BA453" s="405"/>
      <c r="BB453" s="405"/>
      <c r="BC453" s="405"/>
      <c r="BD453" s="405"/>
      <c r="BE453" s="405"/>
      <c r="BF453" s="405"/>
      <c r="BG453" s="405"/>
      <c r="BH453" s="405"/>
      <c r="BI453" s="405"/>
      <c r="BJ453" s="405"/>
      <c r="BK453" s="405"/>
      <c r="BL453" s="405"/>
      <c r="BM453" s="405"/>
      <c r="BN453" s="405"/>
      <c r="BO453" s="405"/>
      <c r="BP453" s="405"/>
      <c r="BQ453" s="405"/>
      <c r="BR453" s="405"/>
      <c r="BS453" s="405"/>
      <c r="BT453" s="405"/>
    </row>
    <row r="454" spans="1:72" s="325" customFormat="1" hidden="1" x14ac:dyDescent="0.25">
      <c r="A454" s="245">
        <v>1</v>
      </c>
      <c r="B454" s="249" t="s">
        <v>147</v>
      </c>
      <c r="C454" s="330"/>
      <c r="D454" s="226"/>
      <c r="E454" s="324"/>
      <c r="F454" s="324"/>
      <c r="G454" s="324"/>
    </row>
    <row r="455" spans="1:72" s="325" customFormat="1" ht="15.75" hidden="1" customHeight="1" x14ac:dyDescent="0.25">
      <c r="A455" s="245">
        <v>1</v>
      </c>
      <c r="B455" s="331" t="s">
        <v>218</v>
      </c>
      <c r="C455" s="332"/>
      <c r="D455" s="326">
        <f>D447+ROUND(D453*3.2,0)</f>
        <v>102000</v>
      </c>
      <c r="E455" s="334"/>
      <c r="F455" s="334"/>
      <c r="G455" s="334"/>
    </row>
    <row r="456" spans="1:72" s="325" customFormat="1" ht="15.75" hidden="1" customHeight="1" x14ac:dyDescent="0.25">
      <c r="A456" s="245">
        <v>1</v>
      </c>
      <c r="B456" s="323" t="s">
        <v>150</v>
      </c>
      <c r="C456" s="251"/>
      <c r="D456" s="226"/>
      <c r="E456" s="334"/>
      <c r="F456" s="334"/>
      <c r="G456" s="334"/>
    </row>
    <row r="457" spans="1:72" s="325" customFormat="1" ht="15.75" hidden="1" customHeight="1" x14ac:dyDescent="0.25">
      <c r="A457" s="245">
        <v>1</v>
      </c>
      <c r="B457" s="246" t="s">
        <v>115</v>
      </c>
      <c r="C457" s="251"/>
      <c r="D457" s="226">
        <f>SUM(D458,D459,D466,D472,D473,D474,D475)</f>
        <v>5881</v>
      </c>
      <c r="E457" s="334"/>
      <c r="F457" s="334"/>
      <c r="G457" s="334"/>
    </row>
    <row r="458" spans="1:72" s="325" customFormat="1" ht="15.75" hidden="1" customHeight="1" x14ac:dyDescent="0.25">
      <c r="A458" s="245">
        <v>1</v>
      </c>
      <c r="B458" s="246" t="s">
        <v>214</v>
      </c>
      <c r="C458" s="251"/>
      <c r="D458" s="226"/>
      <c r="E458" s="334"/>
      <c r="F458" s="334"/>
      <c r="G458" s="334"/>
    </row>
    <row r="459" spans="1:72" s="325" customFormat="1" ht="15.75" hidden="1" customHeight="1" x14ac:dyDescent="0.25">
      <c r="A459" s="245">
        <v>1</v>
      </c>
      <c r="B459" s="327" t="s">
        <v>219</v>
      </c>
      <c r="C459" s="251"/>
      <c r="D459" s="226">
        <f>D460+D461+D462+D464</f>
        <v>5781</v>
      </c>
      <c r="E459" s="334"/>
      <c r="F459" s="334"/>
      <c r="G459" s="334"/>
    </row>
    <row r="460" spans="1:72" s="325" customFormat="1" ht="19.5" hidden="1" customHeight="1" x14ac:dyDescent="0.25">
      <c r="A460" s="245">
        <v>1</v>
      </c>
      <c r="B460" s="335" t="s">
        <v>220</v>
      </c>
      <c r="C460" s="251"/>
      <c r="D460" s="324">
        <v>4447</v>
      </c>
      <c r="E460" s="334"/>
      <c r="F460" s="334"/>
      <c r="G460" s="334"/>
    </row>
    <row r="461" spans="1:72" s="325" customFormat="1" ht="15.75" hidden="1" customHeight="1" x14ac:dyDescent="0.25">
      <c r="A461" s="245">
        <v>1</v>
      </c>
      <c r="B461" s="335" t="s">
        <v>221</v>
      </c>
      <c r="C461" s="251"/>
      <c r="D461" s="324">
        <v>1334</v>
      </c>
      <c r="E461" s="334"/>
      <c r="F461" s="334"/>
      <c r="G461" s="334"/>
    </row>
    <row r="462" spans="1:72" s="325" customFormat="1" ht="30.75" hidden="1" customHeight="1" x14ac:dyDescent="0.25">
      <c r="A462" s="245">
        <v>1</v>
      </c>
      <c r="B462" s="335" t="s">
        <v>222</v>
      </c>
      <c r="C462" s="251"/>
      <c r="D462" s="324"/>
      <c r="E462" s="334"/>
      <c r="F462" s="334"/>
      <c r="G462" s="334"/>
    </row>
    <row r="463" spans="1:72" s="325" customFormat="1" hidden="1" x14ac:dyDescent="0.25">
      <c r="A463" s="245">
        <v>1</v>
      </c>
      <c r="B463" s="335" t="s">
        <v>223</v>
      </c>
      <c r="C463" s="251"/>
      <c r="D463" s="324"/>
      <c r="E463" s="334"/>
      <c r="F463" s="334"/>
      <c r="G463" s="334"/>
    </row>
    <row r="464" spans="1:72" s="325" customFormat="1" ht="30" hidden="1" x14ac:dyDescent="0.25">
      <c r="A464" s="245">
        <v>1</v>
      </c>
      <c r="B464" s="335" t="s">
        <v>224</v>
      </c>
      <c r="C464" s="251"/>
      <c r="D464" s="324"/>
      <c r="E464" s="334"/>
      <c r="F464" s="334"/>
      <c r="G464" s="334"/>
    </row>
    <row r="465" spans="1:72" s="325" customFormat="1" hidden="1" x14ac:dyDescent="0.25">
      <c r="A465" s="245">
        <v>1</v>
      </c>
      <c r="B465" s="335" t="s">
        <v>223</v>
      </c>
      <c r="C465" s="251"/>
      <c r="D465" s="421"/>
      <c r="E465" s="334"/>
      <c r="F465" s="334"/>
      <c r="G465" s="334"/>
    </row>
    <row r="466" spans="1:72" s="325" customFormat="1" ht="30" hidden="1" customHeight="1" x14ac:dyDescent="0.25">
      <c r="A466" s="245">
        <v>1</v>
      </c>
      <c r="B466" s="327" t="s">
        <v>225</v>
      </c>
      <c r="C466" s="251"/>
      <c r="D466" s="226">
        <f>SUM(D467,D468,D470)</f>
        <v>100</v>
      </c>
      <c r="E466" s="334"/>
      <c r="F466" s="334"/>
      <c r="G466" s="334"/>
    </row>
    <row r="467" spans="1:72" s="325" customFormat="1" ht="30" hidden="1" x14ac:dyDescent="0.25">
      <c r="A467" s="245">
        <v>1</v>
      </c>
      <c r="B467" s="335" t="s">
        <v>226</v>
      </c>
      <c r="C467" s="251"/>
      <c r="D467" s="226">
        <v>100</v>
      </c>
      <c r="E467" s="334"/>
      <c r="F467" s="334"/>
      <c r="G467" s="334"/>
    </row>
    <row r="468" spans="1:72" s="325" customFormat="1" ht="45" hidden="1" x14ac:dyDescent="0.25">
      <c r="A468" s="245">
        <v>1</v>
      </c>
      <c r="B468" s="335" t="s">
        <v>227</v>
      </c>
      <c r="C468" s="251"/>
      <c r="D468" s="296"/>
      <c r="E468" s="334"/>
      <c r="F468" s="334"/>
      <c r="G468" s="334"/>
    </row>
    <row r="469" spans="1:72" s="325" customFormat="1" hidden="1" x14ac:dyDescent="0.25">
      <c r="A469" s="245">
        <v>1</v>
      </c>
      <c r="B469" s="335" t="s">
        <v>223</v>
      </c>
      <c r="C469" s="251"/>
      <c r="D469" s="296"/>
      <c r="E469" s="334"/>
      <c r="F469" s="334"/>
      <c r="G469" s="334"/>
    </row>
    <row r="470" spans="1:72" s="325" customFormat="1" ht="45" hidden="1" x14ac:dyDescent="0.25">
      <c r="A470" s="245">
        <v>1</v>
      </c>
      <c r="B470" s="335" t="s">
        <v>228</v>
      </c>
      <c r="C470" s="251"/>
      <c r="D470" s="296"/>
      <c r="E470" s="334"/>
      <c r="F470" s="334"/>
      <c r="G470" s="334"/>
    </row>
    <row r="471" spans="1:72" s="325" customFormat="1" hidden="1" x14ac:dyDescent="0.25">
      <c r="A471" s="245">
        <v>1</v>
      </c>
      <c r="B471" s="335" t="s">
        <v>223</v>
      </c>
      <c r="C471" s="251"/>
      <c r="D471" s="296"/>
      <c r="E471" s="334"/>
      <c r="F471" s="334"/>
      <c r="G471" s="334"/>
    </row>
    <row r="472" spans="1:72" s="325" customFormat="1" ht="31.5" hidden="1" customHeight="1" x14ac:dyDescent="0.25">
      <c r="A472" s="245">
        <v>1</v>
      </c>
      <c r="B472" s="327" t="s">
        <v>229</v>
      </c>
      <c r="C472" s="251"/>
      <c r="D472" s="226"/>
      <c r="E472" s="334"/>
      <c r="F472" s="334"/>
      <c r="G472" s="334"/>
    </row>
    <row r="473" spans="1:72" s="325" customFormat="1" ht="30" hidden="1" x14ac:dyDescent="0.25">
      <c r="A473" s="245">
        <v>1</v>
      </c>
      <c r="B473" s="246" t="s">
        <v>230</v>
      </c>
      <c r="C473" s="251"/>
      <c r="D473" s="226"/>
      <c r="E473" s="334"/>
      <c r="F473" s="334"/>
      <c r="G473" s="334"/>
    </row>
    <row r="474" spans="1:72" s="325" customFormat="1" ht="15.75" hidden="1" customHeight="1" x14ac:dyDescent="0.25">
      <c r="A474" s="245">
        <v>1</v>
      </c>
      <c r="B474" s="327" t="s">
        <v>231</v>
      </c>
      <c r="C474" s="251"/>
      <c r="D474" s="226"/>
      <c r="E474" s="334"/>
      <c r="F474" s="334"/>
      <c r="G474" s="334"/>
    </row>
    <row r="475" spans="1:72" s="325" customFormat="1" ht="15.75" hidden="1" customHeight="1" x14ac:dyDescent="0.25">
      <c r="A475" s="245">
        <v>1</v>
      </c>
      <c r="B475" s="246" t="s">
        <v>232</v>
      </c>
      <c r="C475" s="251"/>
      <c r="D475" s="226"/>
      <c r="E475" s="334"/>
      <c r="F475" s="334"/>
      <c r="G475" s="334"/>
    </row>
    <row r="476" spans="1:72" s="325" customFormat="1" hidden="1" x14ac:dyDescent="0.25">
      <c r="A476" s="245">
        <v>1</v>
      </c>
      <c r="B476" s="256" t="s">
        <v>113</v>
      </c>
      <c r="C476" s="326"/>
      <c r="D476" s="324"/>
      <c r="E476" s="334"/>
      <c r="F476" s="334"/>
      <c r="G476" s="334"/>
    </row>
    <row r="477" spans="1:72" s="325" customFormat="1" hidden="1" x14ac:dyDescent="0.25">
      <c r="A477" s="245">
        <v>1</v>
      </c>
      <c r="B477" s="249" t="s">
        <v>147</v>
      </c>
      <c r="C477" s="326"/>
      <c r="D477" s="421"/>
      <c r="E477" s="334"/>
      <c r="F477" s="334"/>
      <c r="G477" s="334"/>
    </row>
    <row r="478" spans="1:72" s="245" customFormat="1" ht="30" hidden="1" x14ac:dyDescent="0.25">
      <c r="A478" s="245">
        <v>1</v>
      </c>
      <c r="B478" s="256" t="s">
        <v>114</v>
      </c>
      <c r="C478" s="251"/>
      <c r="D478" s="226">
        <v>6260</v>
      </c>
      <c r="E478" s="226"/>
      <c r="F478" s="226"/>
      <c r="G478" s="226"/>
      <c r="H478" s="405"/>
      <c r="I478" s="405"/>
      <c r="J478" s="405"/>
      <c r="K478" s="405"/>
      <c r="L478" s="405"/>
      <c r="M478" s="405"/>
      <c r="N478" s="405"/>
      <c r="O478" s="405"/>
      <c r="P478" s="405"/>
      <c r="Q478" s="405"/>
      <c r="R478" s="405"/>
      <c r="S478" s="405"/>
      <c r="T478" s="405"/>
      <c r="U478" s="405"/>
      <c r="V478" s="405"/>
      <c r="W478" s="405"/>
      <c r="X478" s="405"/>
      <c r="Y478" s="405"/>
      <c r="Z478" s="405"/>
      <c r="AA478" s="405"/>
      <c r="AB478" s="405"/>
      <c r="AC478" s="405"/>
      <c r="AD478" s="405"/>
      <c r="AE478" s="405"/>
      <c r="AF478" s="405"/>
      <c r="AG478" s="405"/>
      <c r="AH478" s="405"/>
      <c r="AI478" s="405"/>
      <c r="AJ478" s="405"/>
      <c r="AK478" s="405"/>
      <c r="AL478" s="405"/>
      <c r="AM478" s="405"/>
      <c r="AN478" s="405"/>
      <c r="AO478" s="405"/>
      <c r="AP478" s="405"/>
      <c r="AQ478" s="405"/>
      <c r="AR478" s="405"/>
      <c r="AS478" s="405"/>
      <c r="AT478" s="405"/>
      <c r="AU478" s="405"/>
      <c r="AV478" s="405"/>
      <c r="AW478" s="405"/>
      <c r="AX478" s="405"/>
      <c r="AY478" s="405"/>
      <c r="AZ478" s="405"/>
      <c r="BA478" s="405"/>
      <c r="BB478" s="405"/>
      <c r="BC478" s="405"/>
      <c r="BD478" s="405"/>
      <c r="BE478" s="405"/>
      <c r="BF478" s="405"/>
      <c r="BG478" s="405"/>
      <c r="BH478" s="405"/>
      <c r="BI478" s="405"/>
      <c r="BJ478" s="405"/>
      <c r="BK478" s="405"/>
      <c r="BL478" s="405"/>
      <c r="BM478" s="405"/>
      <c r="BN478" s="405"/>
      <c r="BO478" s="405"/>
      <c r="BP478" s="405"/>
      <c r="BQ478" s="405"/>
      <c r="BR478" s="405"/>
      <c r="BS478" s="405"/>
      <c r="BT478" s="405"/>
    </row>
    <row r="479" spans="1:72" s="325" customFormat="1" ht="15.75" hidden="1" customHeight="1" x14ac:dyDescent="0.25">
      <c r="A479" s="245">
        <v>1</v>
      </c>
      <c r="B479" s="256" t="s">
        <v>233</v>
      </c>
      <c r="C479" s="251"/>
      <c r="D479" s="226"/>
      <c r="E479" s="334"/>
      <c r="F479" s="334"/>
      <c r="G479" s="334"/>
    </row>
    <row r="480" spans="1:72" s="325" customFormat="1" hidden="1" x14ac:dyDescent="0.25">
      <c r="A480" s="245">
        <v>1</v>
      </c>
      <c r="B480" s="337" t="s">
        <v>234</v>
      </c>
      <c r="C480" s="251"/>
      <c r="D480" s="226"/>
      <c r="E480" s="334"/>
      <c r="F480" s="334"/>
      <c r="G480" s="334"/>
    </row>
    <row r="481" spans="1:72" s="325" customFormat="1" hidden="1" x14ac:dyDescent="0.25">
      <c r="A481" s="245">
        <v>1</v>
      </c>
      <c r="B481" s="338" t="s">
        <v>149</v>
      </c>
      <c r="C481" s="251"/>
      <c r="D481" s="234">
        <f>D457+ROUND(D476*3.2,0)+D478</f>
        <v>12141</v>
      </c>
      <c r="E481" s="334"/>
      <c r="F481" s="334"/>
      <c r="G481" s="334"/>
    </row>
    <row r="482" spans="1:72" s="325" customFormat="1" hidden="1" x14ac:dyDescent="0.25">
      <c r="A482" s="245">
        <v>1</v>
      </c>
      <c r="B482" s="339" t="s">
        <v>148</v>
      </c>
      <c r="C482" s="251"/>
      <c r="D482" s="234">
        <f>SUM(D455,D481)</f>
        <v>114141</v>
      </c>
      <c r="E482" s="334"/>
      <c r="F482" s="334"/>
      <c r="G482" s="334"/>
    </row>
    <row r="483" spans="1:72" s="245" customFormat="1" ht="15" hidden="1" customHeight="1" x14ac:dyDescent="0.25">
      <c r="A483" s="245">
        <v>1</v>
      </c>
      <c r="B483" s="268" t="s">
        <v>7</v>
      </c>
      <c r="C483" s="559"/>
      <c r="D483" s="226"/>
      <c r="E483" s="226"/>
      <c r="F483" s="226"/>
      <c r="G483" s="226"/>
      <c r="H483" s="405"/>
      <c r="I483" s="405"/>
      <c r="J483" s="405"/>
      <c r="K483" s="405"/>
      <c r="L483" s="405"/>
      <c r="M483" s="405"/>
      <c r="N483" s="405"/>
      <c r="O483" s="405"/>
      <c r="P483" s="405"/>
      <c r="Q483" s="405"/>
      <c r="R483" s="405"/>
      <c r="S483" s="405"/>
      <c r="T483" s="405"/>
      <c r="U483" s="405"/>
      <c r="V483" s="405"/>
      <c r="W483" s="405"/>
      <c r="X483" s="405"/>
      <c r="Y483" s="405"/>
      <c r="Z483" s="405"/>
      <c r="AA483" s="405"/>
      <c r="AB483" s="405"/>
      <c r="AC483" s="405"/>
      <c r="AD483" s="405"/>
      <c r="AE483" s="405"/>
      <c r="AF483" s="405"/>
      <c r="AG483" s="405"/>
      <c r="AH483" s="405"/>
      <c r="AI483" s="405"/>
      <c r="AJ483" s="405"/>
      <c r="AK483" s="405"/>
      <c r="AL483" s="405"/>
      <c r="AM483" s="405"/>
      <c r="AN483" s="405"/>
      <c r="AO483" s="405"/>
      <c r="AP483" s="405"/>
      <c r="AQ483" s="405"/>
      <c r="AR483" s="405"/>
      <c r="AS483" s="405"/>
      <c r="AT483" s="405"/>
      <c r="AU483" s="405"/>
      <c r="AV483" s="405"/>
      <c r="AW483" s="405"/>
      <c r="AX483" s="405"/>
      <c r="AY483" s="405"/>
      <c r="AZ483" s="405"/>
      <c r="BA483" s="405"/>
      <c r="BB483" s="405"/>
      <c r="BC483" s="405"/>
      <c r="BD483" s="405"/>
      <c r="BE483" s="405"/>
      <c r="BF483" s="405"/>
      <c r="BG483" s="405"/>
      <c r="BH483" s="405"/>
      <c r="BI483" s="405"/>
      <c r="BJ483" s="405"/>
      <c r="BK483" s="405"/>
      <c r="BL483" s="405"/>
      <c r="BM483" s="405"/>
      <c r="BN483" s="405"/>
      <c r="BO483" s="405"/>
      <c r="BP483" s="405"/>
      <c r="BQ483" s="405"/>
      <c r="BR483" s="405"/>
      <c r="BS483" s="405"/>
      <c r="BT483" s="405"/>
    </row>
    <row r="484" spans="1:72" s="245" customFormat="1" ht="15" hidden="1" customHeight="1" x14ac:dyDescent="0.25">
      <c r="A484" s="245">
        <v>1</v>
      </c>
      <c r="B484" s="270" t="s">
        <v>20</v>
      </c>
      <c r="C484" s="559"/>
      <c r="D484" s="226"/>
      <c r="E484" s="226"/>
      <c r="F484" s="226"/>
      <c r="G484" s="226"/>
      <c r="H484" s="405"/>
      <c r="I484" s="405"/>
      <c r="J484" s="405"/>
      <c r="K484" s="405"/>
      <c r="L484" s="405"/>
      <c r="M484" s="405"/>
      <c r="N484" s="405"/>
      <c r="O484" s="405"/>
      <c r="P484" s="405"/>
      <c r="Q484" s="405"/>
      <c r="R484" s="405"/>
      <c r="S484" s="405"/>
      <c r="T484" s="405"/>
      <c r="U484" s="405"/>
      <c r="V484" s="405"/>
      <c r="W484" s="405"/>
      <c r="X484" s="405"/>
      <c r="Y484" s="405"/>
      <c r="Z484" s="405"/>
      <c r="AA484" s="405"/>
      <c r="AB484" s="405"/>
      <c r="AC484" s="405"/>
      <c r="AD484" s="405"/>
      <c r="AE484" s="405"/>
      <c r="AF484" s="405"/>
      <c r="AG484" s="405"/>
      <c r="AH484" s="405"/>
      <c r="AI484" s="405"/>
      <c r="AJ484" s="405"/>
      <c r="AK484" s="405"/>
      <c r="AL484" s="405"/>
      <c r="AM484" s="405"/>
      <c r="AN484" s="405"/>
      <c r="AO484" s="405"/>
      <c r="AP484" s="405"/>
      <c r="AQ484" s="405"/>
      <c r="AR484" s="405"/>
      <c r="AS484" s="405"/>
      <c r="AT484" s="405"/>
      <c r="AU484" s="405"/>
      <c r="AV484" s="405"/>
      <c r="AW484" s="405"/>
      <c r="AX484" s="405"/>
      <c r="AY484" s="405"/>
      <c r="AZ484" s="405"/>
      <c r="BA484" s="405"/>
      <c r="BB484" s="405"/>
      <c r="BC484" s="405"/>
      <c r="BD484" s="405"/>
      <c r="BE484" s="405"/>
      <c r="BF484" s="405"/>
      <c r="BG484" s="405"/>
      <c r="BH484" s="405"/>
      <c r="BI484" s="405"/>
      <c r="BJ484" s="405"/>
      <c r="BK484" s="405"/>
      <c r="BL484" s="405"/>
      <c r="BM484" s="405"/>
      <c r="BN484" s="405"/>
      <c r="BO484" s="405"/>
      <c r="BP484" s="405"/>
      <c r="BQ484" s="405"/>
      <c r="BR484" s="405"/>
      <c r="BS484" s="405"/>
      <c r="BT484" s="405"/>
    </row>
    <row r="485" spans="1:72" s="245" customFormat="1" ht="15" hidden="1" customHeight="1" x14ac:dyDescent="0.25">
      <c r="A485" s="245">
        <v>1</v>
      </c>
      <c r="B485" s="271" t="s">
        <v>37</v>
      </c>
      <c r="C485" s="559">
        <v>240</v>
      </c>
      <c r="D485" s="226">
        <v>875</v>
      </c>
      <c r="E485" s="498">
        <v>8</v>
      </c>
      <c r="F485" s="226">
        <f>ROUND(G485/C485,0)</f>
        <v>29</v>
      </c>
      <c r="G485" s="226">
        <f>ROUND(D485*E485,0)</f>
        <v>7000</v>
      </c>
      <c r="H485" s="405"/>
      <c r="I485" s="405"/>
      <c r="J485" s="405"/>
      <c r="K485" s="405"/>
      <c r="L485" s="405"/>
      <c r="M485" s="405"/>
      <c r="N485" s="405"/>
      <c r="O485" s="405"/>
      <c r="P485" s="405"/>
      <c r="Q485" s="405"/>
      <c r="R485" s="405"/>
      <c r="S485" s="405"/>
      <c r="T485" s="405"/>
      <c r="U485" s="405"/>
      <c r="V485" s="405"/>
      <c r="W485" s="405"/>
      <c r="X485" s="405"/>
      <c r="Y485" s="405"/>
      <c r="Z485" s="405"/>
      <c r="AA485" s="405"/>
      <c r="AB485" s="405"/>
      <c r="AC485" s="405"/>
      <c r="AD485" s="405"/>
      <c r="AE485" s="405"/>
      <c r="AF485" s="405"/>
      <c r="AG485" s="405"/>
      <c r="AH485" s="405"/>
      <c r="AI485" s="405"/>
      <c r="AJ485" s="405"/>
      <c r="AK485" s="405"/>
      <c r="AL485" s="405"/>
      <c r="AM485" s="405"/>
      <c r="AN485" s="405"/>
      <c r="AO485" s="405"/>
      <c r="AP485" s="405"/>
      <c r="AQ485" s="405"/>
      <c r="AR485" s="405"/>
      <c r="AS485" s="405"/>
      <c r="AT485" s="405"/>
      <c r="AU485" s="405"/>
      <c r="AV485" s="405"/>
      <c r="AW485" s="405"/>
      <c r="AX485" s="405"/>
      <c r="AY485" s="405"/>
      <c r="AZ485" s="405"/>
      <c r="BA485" s="405"/>
      <c r="BB485" s="405"/>
      <c r="BC485" s="405"/>
      <c r="BD485" s="405"/>
      <c r="BE485" s="405"/>
      <c r="BF485" s="405"/>
      <c r="BG485" s="405"/>
      <c r="BH485" s="405"/>
      <c r="BI485" s="405"/>
      <c r="BJ485" s="405"/>
      <c r="BK485" s="405"/>
      <c r="BL485" s="405"/>
      <c r="BM485" s="405"/>
      <c r="BN485" s="405"/>
      <c r="BO485" s="405"/>
      <c r="BP485" s="405"/>
      <c r="BQ485" s="405"/>
      <c r="BR485" s="405"/>
      <c r="BS485" s="405"/>
      <c r="BT485" s="405"/>
    </row>
    <row r="486" spans="1:72" s="245" customFormat="1" ht="15" hidden="1" customHeight="1" x14ac:dyDescent="0.25">
      <c r="A486" s="245">
        <v>1</v>
      </c>
      <c r="B486" s="547" t="s">
        <v>138</v>
      </c>
      <c r="C486" s="560"/>
      <c r="D486" s="373">
        <f t="shared" ref="D486" si="28">D485</f>
        <v>875</v>
      </c>
      <c r="E486" s="503">
        <f t="shared" ref="E486:G487" si="29">E485</f>
        <v>8</v>
      </c>
      <c r="F486" s="373">
        <f t="shared" si="29"/>
        <v>29</v>
      </c>
      <c r="G486" s="373">
        <f t="shared" si="29"/>
        <v>7000</v>
      </c>
      <c r="H486" s="405"/>
      <c r="I486" s="405"/>
      <c r="J486" s="405"/>
      <c r="K486" s="405"/>
      <c r="L486" s="405"/>
      <c r="M486" s="405"/>
      <c r="N486" s="405"/>
      <c r="O486" s="405"/>
      <c r="P486" s="405"/>
      <c r="Q486" s="405"/>
      <c r="R486" s="405"/>
      <c r="S486" s="405"/>
      <c r="T486" s="405"/>
      <c r="U486" s="405"/>
      <c r="V486" s="405"/>
      <c r="W486" s="405"/>
      <c r="X486" s="405"/>
      <c r="Y486" s="405"/>
      <c r="Z486" s="405"/>
      <c r="AA486" s="405"/>
      <c r="AB486" s="405"/>
      <c r="AC486" s="405"/>
      <c r="AD486" s="405"/>
      <c r="AE486" s="405"/>
      <c r="AF486" s="405"/>
      <c r="AG486" s="405"/>
      <c r="AH486" s="405"/>
      <c r="AI486" s="405"/>
      <c r="AJ486" s="405"/>
      <c r="AK486" s="405"/>
      <c r="AL486" s="405"/>
      <c r="AM486" s="405"/>
      <c r="AN486" s="405"/>
      <c r="AO486" s="405"/>
      <c r="AP486" s="405"/>
      <c r="AQ486" s="405"/>
      <c r="AR486" s="405"/>
      <c r="AS486" s="405"/>
      <c r="AT486" s="405"/>
      <c r="AU486" s="405"/>
      <c r="AV486" s="405"/>
      <c r="AW486" s="405"/>
      <c r="AX486" s="405"/>
      <c r="AY486" s="405"/>
      <c r="AZ486" s="405"/>
      <c r="BA486" s="405"/>
      <c r="BB486" s="405"/>
      <c r="BC486" s="405"/>
      <c r="BD486" s="405"/>
      <c r="BE486" s="405"/>
      <c r="BF486" s="405"/>
      <c r="BG486" s="405"/>
      <c r="BH486" s="405"/>
      <c r="BI486" s="405"/>
      <c r="BJ486" s="405"/>
      <c r="BK486" s="405"/>
      <c r="BL486" s="405"/>
      <c r="BM486" s="405"/>
      <c r="BN486" s="405"/>
      <c r="BO486" s="405"/>
      <c r="BP486" s="405"/>
      <c r="BQ486" s="405"/>
      <c r="BR486" s="405"/>
      <c r="BS486" s="405"/>
      <c r="BT486" s="405"/>
    </row>
    <row r="487" spans="1:72" s="245" customFormat="1" ht="22.5" hidden="1" customHeight="1" x14ac:dyDescent="0.25">
      <c r="A487" s="245">
        <v>1</v>
      </c>
      <c r="B487" s="275" t="s">
        <v>111</v>
      </c>
      <c r="C487" s="504"/>
      <c r="D487" s="234">
        <f t="shared" ref="D487" si="30">D486</f>
        <v>875</v>
      </c>
      <c r="E487" s="233">
        <f>G487/D487</f>
        <v>8</v>
      </c>
      <c r="F487" s="234">
        <f t="shared" si="29"/>
        <v>29</v>
      </c>
      <c r="G487" s="234">
        <f t="shared" si="29"/>
        <v>7000</v>
      </c>
    </row>
    <row r="488" spans="1:72" s="245" customFormat="1" ht="15.75" hidden="1" thickBot="1" x14ac:dyDescent="0.3">
      <c r="A488" s="245">
        <v>1</v>
      </c>
      <c r="B488" s="555" t="s">
        <v>10</v>
      </c>
      <c r="C488" s="556"/>
      <c r="D488" s="556"/>
      <c r="E488" s="556"/>
      <c r="F488" s="556"/>
      <c r="G488" s="556"/>
      <c r="H488" s="405"/>
      <c r="I488" s="405"/>
      <c r="J488" s="405"/>
      <c r="K488" s="405"/>
      <c r="L488" s="405"/>
      <c r="M488" s="405"/>
      <c r="N488" s="405"/>
      <c r="O488" s="405"/>
      <c r="P488" s="405"/>
      <c r="Q488" s="405"/>
      <c r="R488" s="405"/>
      <c r="S488" s="405"/>
      <c r="T488" s="405"/>
      <c r="U488" s="405"/>
      <c r="V488" s="405"/>
      <c r="W488" s="405"/>
      <c r="X488" s="405"/>
      <c r="Y488" s="405"/>
      <c r="Z488" s="405"/>
      <c r="AA488" s="405"/>
      <c r="AB488" s="405"/>
      <c r="AC488" s="405"/>
      <c r="AD488" s="405"/>
      <c r="AE488" s="405"/>
      <c r="AF488" s="405"/>
      <c r="AG488" s="405"/>
      <c r="AH488" s="405"/>
      <c r="AI488" s="405"/>
      <c r="AJ488" s="405"/>
      <c r="AK488" s="405"/>
      <c r="AL488" s="405"/>
      <c r="AM488" s="405"/>
      <c r="AN488" s="405"/>
      <c r="AO488" s="405"/>
      <c r="AP488" s="405"/>
      <c r="AQ488" s="405"/>
      <c r="AR488" s="405"/>
      <c r="AS488" s="405"/>
      <c r="AT488" s="405"/>
      <c r="AU488" s="405"/>
      <c r="AV488" s="405"/>
      <c r="AW488" s="405"/>
      <c r="AX488" s="405"/>
      <c r="AY488" s="405"/>
      <c r="AZ488" s="405"/>
      <c r="BA488" s="405"/>
      <c r="BB488" s="405"/>
      <c r="BC488" s="405"/>
      <c r="BD488" s="405"/>
      <c r="BE488" s="405"/>
      <c r="BF488" s="405"/>
      <c r="BG488" s="405"/>
      <c r="BH488" s="405"/>
      <c r="BI488" s="405"/>
      <c r="BJ488" s="405"/>
      <c r="BK488" s="405"/>
      <c r="BL488" s="405"/>
      <c r="BM488" s="405"/>
      <c r="BN488" s="405"/>
      <c r="BO488" s="405"/>
      <c r="BP488" s="405"/>
      <c r="BQ488" s="405"/>
      <c r="BR488" s="405"/>
      <c r="BS488" s="405"/>
      <c r="BT488" s="405"/>
    </row>
    <row r="489" spans="1:72" s="283" customFormat="1" hidden="1" x14ac:dyDescent="0.25">
      <c r="A489" s="245">
        <v>1</v>
      </c>
      <c r="B489" s="288"/>
      <c r="C489" s="561"/>
      <c r="D489" s="418"/>
      <c r="E489" s="418"/>
      <c r="F489" s="418"/>
      <c r="G489" s="418"/>
      <c r="H489" s="405"/>
      <c r="I489" s="405"/>
      <c r="J489" s="405"/>
      <c r="K489" s="405"/>
      <c r="L489" s="405"/>
      <c r="M489" s="405"/>
      <c r="N489" s="405"/>
      <c r="O489" s="405"/>
      <c r="P489" s="405"/>
      <c r="Q489" s="405"/>
      <c r="R489" s="405"/>
      <c r="S489" s="405"/>
      <c r="T489" s="405"/>
      <c r="U489" s="405"/>
      <c r="V489" s="405"/>
      <c r="W489" s="405"/>
      <c r="X489" s="405"/>
      <c r="Y489" s="405"/>
      <c r="Z489" s="405"/>
      <c r="AA489" s="405"/>
      <c r="AB489" s="405"/>
      <c r="AC489" s="405"/>
      <c r="AD489" s="405"/>
      <c r="AE489" s="405"/>
      <c r="AF489" s="405"/>
      <c r="AG489" s="405"/>
      <c r="AH489" s="405"/>
      <c r="AI489" s="405"/>
      <c r="AJ489" s="405"/>
      <c r="AK489" s="405"/>
      <c r="AL489" s="405"/>
      <c r="AM489" s="405"/>
      <c r="AN489" s="405"/>
      <c r="AO489" s="405"/>
      <c r="AP489" s="405"/>
      <c r="AQ489" s="405"/>
      <c r="AR489" s="405"/>
      <c r="AS489" s="405"/>
      <c r="AT489" s="405"/>
      <c r="AU489" s="405"/>
      <c r="AV489" s="405"/>
      <c r="AW489" s="405"/>
      <c r="AX489" s="405"/>
      <c r="AY489" s="405"/>
      <c r="AZ489" s="405"/>
      <c r="BA489" s="405"/>
      <c r="BB489" s="405"/>
      <c r="BC489" s="405"/>
      <c r="BD489" s="405"/>
      <c r="BE489" s="405"/>
      <c r="BF489" s="405"/>
      <c r="BG489" s="405"/>
      <c r="BH489" s="405"/>
      <c r="BI489" s="405"/>
      <c r="BJ489" s="405"/>
      <c r="BK489" s="405"/>
      <c r="BL489" s="405"/>
      <c r="BM489" s="405"/>
      <c r="BN489" s="405"/>
      <c r="BO489" s="405"/>
      <c r="BP489" s="405"/>
      <c r="BQ489" s="405"/>
      <c r="BR489" s="405"/>
      <c r="BS489" s="405"/>
      <c r="BT489" s="405"/>
    </row>
    <row r="490" spans="1:72" s="245" customFormat="1" ht="15.75" hidden="1" x14ac:dyDescent="0.25">
      <c r="A490" s="245">
        <v>1</v>
      </c>
      <c r="B490" s="562" t="s">
        <v>185</v>
      </c>
      <c r="C490" s="303"/>
      <c r="D490" s="226"/>
      <c r="E490" s="226"/>
      <c r="F490" s="226"/>
      <c r="G490" s="226"/>
      <c r="H490" s="405"/>
      <c r="I490" s="405"/>
      <c r="J490" s="405"/>
      <c r="K490" s="405"/>
      <c r="L490" s="405"/>
      <c r="M490" s="405"/>
      <c r="N490" s="405"/>
      <c r="O490" s="405"/>
      <c r="P490" s="405"/>
      <c r="Q490" s="405"/>
      <c r="R490" s="405"/>
      <c r="S490" s="405"/>
      <c r="T490" s="405"/>
      <c r="U490" s="405"/>
      <c r="V490" s="405"/>
      <c r="W490" s="405"/>
      <c r="X490" s="405"/>
      <c r="Y490" s="405"/>
      <c r="Z490" s="405"/>
      <c r="AA490" s="405"/>
      <c r="AB490" s="405"/>
      <c r="AC490" s="405"/>
      <c r="AD490" s="405"/>
      <c r="AE490" s="405"/>
      <c r="AF490" s="405"/>
      <c r="AG490" s="405"/>
      <c r="AH490" s="405"/>
      <c r="AI490" s="405"/>
      <c r="AJ490" s="405"/>
      <c r="AK490" s="405"/>
      <c r="AL490" s="405"/>
      <c r="AM490" s="405"/>
      <c r="AN490" s="405"/>
      <c r="AO490" s="405"/>
      <c r="AP490" s="405"/>
      <c r="AQ490" s="405"/>
      <c r="AR490" s="405"/>
      <c r="AS490" s="405"/>
      <c r="AT490" s="405"/>
      <c r="AU490" s="405"/>
      <c r="AV490" s="405"/>
      <c r="AW490" s="405"/>
      <c r="AX490" s="405"/>
      <c r="AY490" s="405"/>
      <c r="AZ490" s="405"/>
      <c r="BA490" s="405"/>
      <c r="BB490" s="405"/>
      <c r="BC490" s="405"/>
      <c r="BD490" s="405"/>
      <c r="BE490" s="405"/>
      <c r="BF490" s="405"/>
      <c r="BG490" s="405"/>
      <c r="BH490" s="405"/>
      <c r="BI490" s="405"/>
      <c r="BJ490" s="405"/>
      <c r="BK490" s="405"/>
      <c r="BL490" s="405"/>
      <c r="BM490" s="405"/>
      <c r="BN490" s="405"/>
      <c r="BO490" s="405"/>
      <c r="BP490" s="405"/>
      <c r="BQ490" s="405"/>
      <c r="BR490" s="405"/>
      <c r="BS490" s="405"/>
      <c r="BT490" s="405"/>
    </row>
    <row r="491" spans="1:72" s="245" customFormat="1" hidden="1" x14ac:dyDescent="0.25">
      <c r="A491" s="245">
        <v>1</v>
      </c>
      <c r="B491" s="323" t="s">
        <v>180</v>
      </c>
      <c r="C491" s="251"/>
      <c r="D491" s="226"/>
      <c r="E491" s="226"/>
      <c r="F491" s="226"/>
      <c r="G491" s="226"/>
      <c r="H491" s="405"/>
      <c r="I491" s="405"/>
      <c r="J491" s="405"/>
      <c r="K491" s="405"/>
      <c r="L491" s="405"/>
      <c r="M491" s="405"/>
      <c r="N491" s="405"/>
      <c r="O491" s="405"/>
      <c r="P491" s="405"/>
      <c r="Q491" s="405"/>
      <c r="R491" s="405"/>
      <c r="S491" s="405"/>
      <c r="T491" s="405"/>
      <c r="U491" s="405"/>
      <c r="V491" s="405"/>
      <c r="W491" s="405"/>
      <c r="X491" s="405"/>
      <c r="Y491" s="405"/>
      <c r="Z491" s="405"/>
      <c r="AA491" s="405"/>
      <c r="AB491" s="405"/>
      <c r="AC491" s="405"/>
      <c r="AD491" s="405"/>
      <c r="AE491" s="405"/>
      <c r="AF491" s="405"/>
      <c r="AG491" s="405"/>
      <c r="AH491" s="405"/>
      <c r="AI491" s="405"/>
      <c r="AJ491" s="405"/>
      <c r="AK491" s="405"/>
      <c r="AL491" s="405"/>
      <c r="AM491" s="405"/>
      <c r="AN491" s="405"/>
      <c r="AO491" s="405"/>
      <c r="AP491" s="405"/>
      <c r="AQ491" s="405"/>
      <c r="AR491" s="405"/>
      <c r="AS491" s="405"/>
      <c r="AT491" s="405"/>
      <c r="AU491" s="405"/>
      <c r="AV491" s="405"/>
      <c r="AW491" s="405"/>
      <c r="AX491" s="405"/>
      <c r="AY491" s="405"/>
      <c r="AZ491" s="405"/>
      <c r="BA491" s="405"/>
      <c r="BB491" s="405"/>
      <c r="BC491" s="405"/>
      <c r="BD491" s="405"/>
      <c r="BE491" s="405"/>
      <c r="BF491" s="405"/>
      <c r="BG491" s="405"/>
      <c r="BH491" s="405"/>
      <c r="BI491" s="405"/>
      <c r="BJ491" s="405"/>
      <c r="BK491" s="405"/>
      <c r="BL491" s="405"/>
      <c r="BM491" s="405"/>
      <c r="BN491" s="405"/>
      <c r="BO491" s="405"/>
      <c r="BP491" s="405"/>
      <c r="BQ491" s="405"/>
      <c r="BR491" s="405"/>
      <c r="BS491" s="405"/>
      <c r="BT491" s="405"/>
    </row>
    <row r="492" spans="1:72" s="245" customFormat="1" hidden="1" x14ac:dyDescent="0.25">
      <c r="A492" s="245">
        <v>1</v>
      </c>
      <c r="B492" s="246" t="s">
        <v>115</v>
      </c>
      <c r="C492" s="251"/>
      <c r="D492" s="226">
        <f>D493/2.7</f>
        <v>1411.1111111111111</v>
      </c>
      <c r="E492" s="226"/>
      <c r="F492" s="226"/>
      <c r="G492" s="226"/>
      <c r="H492" s="405"/>
      <c r="I492" s="405"/>
      <c r="J492" s="405"/>
      <c r="K492" s="405"/>
      <c r="L492" s="405"/>
      <c r="M492" s="405"/>
      <c r="N492" s="405"/>
      <c r="O492" s="405"/>
      <c r="P492" s="405"/>
      <c r="Q492" s="405"/>
      <c r="R492" s="405"/>
      <c r="S492" s="405"/>
      <c r="T492" s="405"/>
      <c r="U492" s="405"/>
      <c r="V492" s="405"/>
      <c r="W492" s="405"/>
      <c r="X492" s="405"/>
      <c r="Y492" s="405"/>
      <c r="Z492" s="405"/>
      <c r="AA492" s="405"/>
      <c r="AB492" s="405"/>
      <c r="AC492" s="405"/>
      <c r="AD492" s="405"/>
      <c r="AE492" s="405"/>
      <c r="AF492" s="405"/>
      <c r="AG492" s="405"/>
      <c r="AH492" s="405"/>
      <c r="AI492" s="405"/>
      <c r="AJ492" s="405"/>
      <c r="AK492" s="405"/>
      <c r="AL492" s="405"/>
      <c r="AM492" s="405"/>
      <c r="AN492" s="405"/>
      <c r="AO492" s="405"/>
      <c r="AP492" s="405"/>
      <c r="AQ492" s="405"/>
      <c r="AR492" s="405"/>
      <c r="AS492" s="405"/>
      <c r="AT492" s="405"/>
      <c r="AU492" s="405"/>
      <c r="AV492" s="405"/>
      <c r="AW492" s="405"/>
      <c r="AX492" s="405"/>
      <c r="AY492" s="405"/>
      <c r="AZ492" s="405"/>
      <c r="BA492" s="405"/>
      <c r="BB492" s="405"/>
      <c r="BC492" s="405"/>
      <c r="BD492" s="405"/>
      <c r="BE492" s="405"/>
      <c r="BF492" s="405"/>
      <c r="BG492" s="405"/>
      <c r="BH492" s="405"/>
      <c r="BI492" s="405"/>
      <c r="BJ492" s="405"/>
      <c r="BK492" s="405"/>
      <c r="BL492" s="405"/>
      <c r="BM492" s="405"/>
      <c r="BN492" s="405"/>
      <c r="BO492" s="405"/>
      <c r="BP492" s="405"/>
      <c r="BQ492" s="405"/>
      <c r="BR492" s="405"/>
      <c r="BS492" s="405"/>
      <c r="BT492" s="405"/>
    </row>
    <row r="493" spans="1:72" s="245" customFormat="1" hidden="1" x14ac:dyDescent="0.25">
      <c r="B493" s="246" t="s">
        <v>337</v>
      </c>
      <c r="C493" s="247"/>
      <c r="D493" s="226">
        <v>3810</v>
      </c>
      <c r="E493" s="247"/>
      <c r="F493" s="247"/>
      <c r="G493" s="247"/>
      <c r="H493" s="405"/>
      <c r="I493" s="405"/>
      <c r="J493" s="405"/>
      <c r="K493" s="405"/>
      <c r="L493" s="405"/>
      <c r="M493" s="405"/>
      <c r="N493" s="405"/>
      <c r="O493" s="405"/>
      <c r="P493" s="405"/>
      <c r="Q493" s="405"/>
      <c r="R493" s="405"/>
      <c r="S493" s="405"/>
      <c r="T493" s="405"/>
      <c r="U493" s="405"/>
      <c r="V493" s="405"/>
      <c r="W493" s="405"/>
      <c r="X493" s="405"/>
      <c r="Y493" s="405"/>
      <c r="Z493" s="405"/>
      <c r="AA493" s="405"/>
      <c r="AB493" s="405"/>
      <c r="AC493" s="405"/>
      <c r="AD493" s="405"/>
      <c r="AE493" s="405"/>
      <c r="AF493" s="405"/>
      <c r="AG493" s="405"/>
      <c r="AH493" s="405"/>
      <c r="AI493" s="405"/>
      <c r="AJ493" s="405"/>
      <c r="AK493" s="405"/>
      <c r="AL493" s="405"/>
      <c r="AM493" s="405"/>
      <c r="AN493" s="405"/>
      <c r="AO493" s="405"/>
      <c r="AP493" s="405"/>
      <c r="AQ493" s="405"/>
      <c r="AR493" s="405"/>
      <c r="AS493" s="405"/>
      <c r="AT493" s="405"/>
      <c r="AU493" s="405"/>
      <c r="AV493" s="405"/>
      <c r="AW493" s="405"/>
      <c r="AX493" s="405"/>
      <c r="AY493" s="405"/>
      <c r="AZ493" s="405"/>
      <c r="BA493" s="405"/>
      <c r="BB493" s="405"/>
      <c r="BC493" s="405"/>
      <c r="BD493" s="405"/>
      <c r="BE493" s="405"/>
      <c r="BF493" s="405"/>
      <c r="BG493" s="405"/>
      <c r="BH493" s="405"/>
      <c r="BI493" s="405"/>
      <c r="BJ493" s="405"/>
      <c r="BK493" s="405"/>
      <c r="BL493" s="405"/>
      <c r="BM493" s="405"/>
      <c r="BN493" s="405"/>
      <c r="BO493" s="405"/>
      <c r="BP493" s="405"/>
      <c r="BQ493" s="405"/>
      <c r="BR493" s="405"/>
      <c r="BS493" s="405"/>
      <c r="BT493" s="405"/>
    </row>
    <row r="494" spans="1:72" s="245" customFormat="1" hidden="1" x14ac:dyDescent="0.25">
      <c r="A494" s="245">
        <v>1</v>
      </c>
      <c r="B494" s="256" t="s">
        <v>113</v>
      </c>
      <c r="C494" s="251"/>
      <c r="D494" s="226">
        <f>D495/8.5</f>
        <v>33050.823529411762</v>
      </c>
      <c r="E494" s="226"/>
      <c r="F494" s="226"/>
      <c r="G494" s="226"/>
      <c r="H494" s="405"/>
      <c r="I494" s="405"/>
      <c r="J494" s="405"/>
      <c r="K494" s="405"/>
      <c r="L494" s="405"/>
      <c r="M494" s="405"/>
      <c r="N494" s="405"/>
      <c r="O494" s="405"/>
      <c r="P494" s="405"/>
      <c r="Q494" s="405"/>
      <c r="R494" s="405"/>
      <c r="S494" s="405"/>
      <c r="T494" s="405"/>
      <c r="U494" s="405"/>
      <c r="V494" s="405"/>
      <c r="W494" s="405"/>
      <c r="X494" s="405"/>
      <c r="Y494" s="405"/>
      <c r="Z494" s="405"/>
      <c r="AA494" s="405"/>
      <c r="AB494" s="405"/>
      <c r="AC494" s="405"/>
      <c r="AD494" s="405"/>
      <c r="AE494" s="405"/>
      <c r="AF494" s="405"/>
      <c r="AG494" s="405"/>
      <c r="AH494" s="405"/>
      <c r="AI494" s="405"/>
      <c r="AJ494" s="405"/>
      <c r="AK494" s="405"/>
      <c r="AL494" s="405"/>
      <c r="AM494" s="405"/>
      <c r="AN494" s="405"/>
      <c r="AO494" s="405"/>
      <c r="AP494" s="405"/>
      <c r="AQ494" s="405"/>
      <c r="AR494" s="405"/>
      <c r="AS494" s="405"/>
      <c r="AT494" s="405"/>
      <c r="AU494" s="405"/>
      <c r="AV494" s="405"/>
      <c r="AW494" s="405"/>
      <c r="AX494" s="405"/>
      <c r="AY494" s="405"/>
      <c r="AZ494" s="405"/>
      <c r="BA494" s="405"/>
      <c r="BB494" s="405"/>
      <c r="BC494" s="405"/>
      <c r="BD494" s="405"/>
      <c r="BE494" s="405"/>
      <c r="BF494" s="405"/>
      <c r="BG494" s="405"/>
      <c r="BH494" s="405"/>
      <c r="BI494" s="405"/>
      <c r="BJ494" s="405"/>
      <c r="BK494" s="405"/>
      <c r="BL494" s="405"/>
      <c r="BM494" s="405"/>
      <c r="BN494" s="405"/>
      <c r="BO494" s="405"/>
      <c r="BP494" s="405"/>
      <c r="BQ494" s="405"/>
      <c r="BR494" s="405"/>
      <c r="BS494" s="405"/>
      <c r="BT494" s="405"/>
    </row>
    <row r="495" spans="1:72" s="245" customFormat="1" hidden="1" x14ac:dyDescent="0.25">
      <c r="A495" s="245">
        <v>1</v>
      </c>
      <c r="B495" s="249" t="s">
        <v>147</v>
      </c>
      <c r="C495" s="251"/>
      <c r="D495" s="226">
        <v>280932</v>
      </c>
      <c r="E495" s="226"/>
      <c r="F495" s="226"/>
      <c r="G495" s="226"/>
      <c r="H495" s="563"/>
      <c r="I495" s="405"/>
      <c r="J495" s="405"/>
      <c r="K495" s="405"/>
      <c r="L495" s="405"/>
      <c r="M495" s="405"/>
      <c r="N495" s="405"/>
      <c r="O495" s="405"/>
      <c r="P495" s="405"/>
      <c r="Q495" s="405"/>
      <c r="R495" s="405"/>
      <c r="S495" s="405"/>
      <c r="T495" s="405"/>
      <c r="U495" s="405"/>
      <c r="V495" s="405"/>
      <c r="W495" s="405"/>
      <c r="X495" s="405"/>
      <c r="Y495" s="405"/>
      <c r="Z495" s="405"/>
      <c r="AA495" s="405"/>
      <c r="AB495" s="405"/>
      <c r="AC495" s="405"/>
      <c r="AD495" s="405"/>
      <c r="AE495" s="405"/>
      <c r="AF495" s="405"/>
      <c r="AG495" s="405"/>
      <c r="AH495" s="405"/>
      <c r="AI495" s="405"/>
      <c r="AJ495" s="405"/>
      <c r="AK495" s="405"/>
      <c r="AL495" s="405"/>
      <c r="AM495" s="405"/>
      <c r="AN495" s="405"/>
      <c r="AO495" s="405"/>
      <c r="AP495" s="405"/>
      <c r="AQ495" s="405"/>
      <c r="AR495" s="405"/>
      <c r="AS495" s="405"/>
      <c r="AT495" s="405"/>
      <c r="AU495" s="405"/>
      <c r="AV495" s="405"/>
      <c r="AW495" s="405"/>
      <c r="AX495" s="405"/>
      <c r="AY495" s="405"/>
      <c r="AZ495" s="405"/>
      <c r="BA495" s="405"/>
      <c r="BB495" s="405"/>
      <c r="BC495" s="405"/>
      <c r="BD495" s="405"/>
      <c r="BE495" s="405"/>
      <c r="BF495" s="405"/>
      <c r="BG495" s="405"/>
      <c r="BH495" s="405"/>
      <c r="BI495" s="405"/>
      <c r="BJ495" s="405"/>
      <c r="BK495" s="405"/>
      <c r="BL495" s="405"/>
      <c r="BM495" s="405"/>
      <c r="BN495" s="405"/>
      <c r="BO495" s="405"/>
      <c r="BP495" s="405"/>
      <c r="BQ495" s="405"/>
      <c r="BR495" s="405"/>
      <c r="BS495" s="405"/>
      <c r="BT495" s="405"/>
    </row>
    <row r="496" spans="1:72" s="245" customFormat="1" ht="30" hidden="1" x14ac:dyDescent="0.25">
      <c r="A496" s="245">
        <v>1</v>
      </c>
      <c r="B496" s="256" t="s">
        <v>114</v>
      </c>
      <c r="C496" s="251"/>
      <c r="D496" s="226"/>
      <c r="E496" s="226"/>
      <c r="F496" s="226"/>
      <c r="G496" s="226"/>
      <c r="H496" s="405"/>
      <c r="I496" s="405"/>
      <c r="J496" s="405"/>
      <c r="K496" s="405"/>
      <c r="L496" s="405"/>
      <c r="M496" s="405"/>
      <c r="N496" s="405"/>
      <c r="O496" s="405"/>
      <c r="P496" s="405"/>
      <c r="Q496" s="405"/>
      <c r="R496" s="405"/>
      <c r="S496" s="405"/>
      <c r="T496" s="405"/>
      <c r="U496" s="405"/>
      <c r="V496" s="405"/>
      <c r="W496" s="405"/>
      <c r="X496" s="405"/>
      <c r="Y496" s="405"/>
      <c r="Z496" s="405"/>
      <c r="AA496" s="405"/>
      <c r="AB496" s="405"/>
      <c r="AC496" s="405"/>
      <c r="AD496" s="405"/>
      <c r="AE496" s="405"/>
      <c r="AF496" s="405"/>
      <c r="AG496" s="405"/>
      <c r="AH496" s="405"/>
      <c r="AI496" s="405"/>
      <c r="AJ496" s="405"/>
      <c r="AK496" s="405"/>
      <c r="AL496" s="405"/>
      <c r="AM496" s="405"/>
      <c r="AN496" s="405"/>
      <c r="AO496" s="405"/>
      <c r="AP496" s="405"/>
      <c r="AQ496" s="405"/>
      <c r="AR496" s="405"/>
      <c r="AS496" s="405"/>
      <c r="AT496" s="405"/>
      <c r="AU496" s="405"/>
      <c r="AV496" s="405"/>
      <c r="AW496" s="405"/>
      <c r="AX496" s="405"/>
      <c r="AY496" s="405"/>
      <c r="AZ496" s="405"/>
      <c r="BA496" s="405"/>
      <c r="BB496" s="405"/>
      <c r="BC496" s="405"/>
      <c r="BD496" s="405"/>
      <c r="BE496" s="405"/>
      <c r="BF496" s="405"/>
      <c r="BG496" s="405"/>
      <c r="BH496" s="405"/>
      <c r="BI496" s="405"/>
      <c r="BJ496" s="405"/>
      <c r="BK496" s="405"/>
      <c r="BL496" s="405"/>
      <c r="BM496" s="405"/>
      <c r="BN496" s="405"/>
      <c r="BO496" s="405"/>
      <c r="BP496" s="405"/>
      <c r="BQ496" s="405"/>
      <c r="BR496" s="405"/>
      <c r="BS496" s="405"/>
      <c r="BT496" s="405"/>
    </row>
    <row r="497" spans="1:72" s="245" customFormat="1" hidden="1" x14ac:dyDescent="0.25">
      <c r="A497" s="245">
        <v>1</v>
      </c>
      <c r="B497" s="262" t="s">
        <v>148</v>
      </c>
      <c r="C497" s="251"/>
      <c r="D497" s="234">
        <f>D492+ROUND(D495/3.9,0)+D496</f>
        <v>73445.111111111109</v>
      </c>
      <c r="E497" s="226"/>
      <c r="F497" s="226"/>
      <c r="G497" s="226"/>
      <c r="H497" s="405"/>
      <c r="I497" s="405"/>
      <c r="J497" s="405"/>
      <c r="K497" s="405"/>
      <c r="L497" s="405"/>
      <c r="M497" s="405"/>
      <c r="N497" s="405"/>
      <c r="O497" s="405"/>
      <c r="P497" s="405"/>
      <c r="Q497" s="405"/>
      <c r="R497" s="405"/>
      <c r="S497" s="405"/>
      <c r="T497" s="405"/>
      <c r="U497" s="405"/>
      <c r="V497" s="405"/>
      <c r="W497" s="405"/>
      <c r="X497" s="405"/>
      <c r="Y497" s="405"/>
      <c r="Z497" s="405"/>
      <c r="AA497" s="405"/>
      <c r="AB497" s="405"/>
      <c r="AC497" s="405"/>
      <c r="AD497" s="405"/>
      <c r="AE497" s="405"/>
      <c r="AF497" s="405"/>
      <c r="AG497" s="405"/>
      <c r="AH497" s="405"/>
      <c r="AI497" s="405"/>
      <c r="AJ497" s="405"/>
      <c r="AK497" s="405"/>
      <c r="AL497" s="405"/>
      <c r="AM497" s="405"/>
      <c r="AN497" s="405"/>
      <c r="AO497" s="405"/>
      <c r="AP497" s="405"/>
      <c r="AQ497" s="405"/>
      <c r="AR497" s="405"/>
      <c r="AS497" s="405"/>
      <c r="AT497" s="405"/>
      <c r="AU497" s="405"/>
      <c r="AV497" s="405"/>
      <c r="AW497" s="405"/>
      <c r="AX497" s="405"/>
      <c r="AY497" s="405"/>
      <c r="AZ497" s="405"/>
      <c r="BA497" s="405"/>
      <c r="BB497" s="405"/>
      <c r="BC497" s="405"/>
      <c r="BD497" s="405"/>
      <c r="BE497" s="405"/>
      <c r="BF497" s="405"/>
      <c r="BG497" s="405"/>
      <c r="BH497" s="405"/>
      <c r="BI497" s="405"/>
      <c r="BJ497" s="405"/>
      <c r="BK497" s="405"/>
      <c r="BL497" s="405"/>
      <c r="BM497" s="405"/>
      <c r="BN497" s="405"/>
      <c r="BO497" s="405"/>
      <c r="BP497" s="405"/>
      <c r="BQ497" s="405"/>
      <c r="BR497" s="405"/>
      <c r="BS497" s="405"/>
      <c r="BT497" s="405"/>
    </row>
    <row r="498" spans="1:72" s="245" customFormat="1" ht="15.75" hidden="1" thickBot="1" x14ac:dyDescent="0.3">
      <c r="A498" s="245">
        <v>1</v>
      </c>
      <c r="B498" s="555" t="s">
        <v>10</v>
      </c>
      <c r="C498" s="556"/>
      <c r="D498" s="556"/>
      <c r="E498" s="556"/>
      <c r="F498" s="556"/>
      <c r="G498" s="556"/>
      <c r="H498" s="405"/>
      <c r="I498" s="405"/>
      <c r="J498" s="405"/>
      <c r="K498" s="405"/>
      <c r="L498" s="405"/>
      <c r="M498" s="405"/>
      <c r="N498" s="405"/>
      <c r="O498" s="405"/>
      <c r="P498" s="405"/>
      <c r="Q498" s="405"/>
      <c r="R498" s="405"/>
      <c r="S498" s="405"/>
      <c r="T498" s="405"/>
      <c r="U498" s="405"/>
      <c r="V498" s="405"/>
      <c r="W498" s="405"/>
      <c r="X498" s="405"/>
      <c r="Y498" s="405"/>
      <c r="Z498" s="405"/>
      <c r="AA498" s="405"/>
      <c r="AB498" s="405"/>
      <c r="AC498" s="405"/>
      <c r="AD498" s="405"/>
      <c r="AE498" s="405"/>
      <c r="AF498" s="405"/>
      <c r="AG498" s="405"/>
      <c r="AH498" s="405"/>
      <c r="AI498" s="405"/>
      <c r="AJ498" s="405"/>
      <c r="AK498" s="405"/>
      <c r="AL498" s="405"/>
      <c r="AM498" s="405"/>
      <c r="AN498" s="405"/>
      <c r="AO498" s="405"/>
      <c r="AP498" s="405"/>
      <c r="AQ498" s="405"/>
      <c r="AR498" s="405"/>
      <c r="AS498" s="405"/>
      <c r="AT498" s="405"/>
      <c r="AU498" s="405"/>
      <c r="AV498" s="405"/>
      <c r="AW498" s="405"/>
      <c r="AX498" s="405"/>
      <c r="AY498" s="405"/>
      <c r="AZ498" s="405"/>
      <c r="BA498" s="405"/>
      <c r="BB498" s="405"/>
      <c r="BC498" s="405"/>
      <c r="BD498" s="405"/>
      <c r="BE498" s="405"/>
      <c r="BF498" s="405"/>
      <c r="BG498" s="405"/>
      <c r="BH498" s="405"/>
      <c r="BI498" s="405"/>
      <c r="BJ498" s="405"/>
      <c r="BK498" s="405"/>
      <c r="BL498" s="405"/>
      <c r="BM498" s="405"/>
      <c r="BN498" s="405"/>
      <c r="BO498" s="405"/>
      <c r="BP498" s="405"/>
      <c r="BQ498" s="405"/>
      <c r="BR498" s="405"/>
      <c r="BS498" s="405"/>
      <c r="BT498" s="405"/>
    </row>
    <row r="499" spans="1:72" s="283" customFormat="1" hidden="1" x14ac:dyDescent="0.25">
      <c r="A499" s="245">
        <v>1</v>
      </c>
      <c r="B499" s="288"/>
      <c r="C499" s="561"/>
      <c r="D499" s="418"/>
      <c r="E499" s="418"/>
      <c r="F499" s="418"/>
      <c r="G499" s="418"/>
      <c r="H499" s="405"/>
      <c r="I499" s="405"/>
      <c r="J499" s="405"/>
      <c r="K499" s="405"/>
      <c r="L499" s="405"/>
      <c r="M499" s="405"/>
      <c r="N499" s="405"/>
      <c r="O499" s="405"/>
      <c r="P499" s="405"/>
      <c r="Q499" s="405"/>
      <c r="R499" s="405"/>
      <c r="S499" s="405"/>
      <c r="T499" s="405"/>
      <c r="U499" s="405"/>
      <c r="V499" s="405"/>
      <c r="W499" s="405"/>
      <c r="X499" s="405"/>
      <c r="Y499" s="405"/>
      <c r="Z499" s="405"/>
      <c r="AA499" s="405"/>
      <c r="AB499" s="405"/>
      <c r="AC499" s="405"/>
      <c r="AD499" s="405"/>
      <c r="AE499" s="405"/>
      <c r="AF499" s="405"/>
      <c r="AG499" s="405"/>
      <c r="AH499" s="405"/>
      <c r="AI499" s="405"/>
      <c r="AJ499" s="405"/>
      <c r="AK499" s="405"/>
      <c r="AL499" s="405"/>
      <c r="AM499" s="405"/>
      <c r="AN499" s="405"/>
      <c r="AO499" s="405"/>
      <c r="AP499" s="405"/>
      <c r="AQ499" s="405"/>
      <c r="AR499" s="405"/>
      <c r="AS499" s="405"/>
      <c r="AT499" s="405"/>
      <c r="AU499" s="405"/>
      <c r="AV499" s="405"/>
      <c r="AW499" s="405"/>
      <c r="AX499" s="405"/>
      <c r="AY499" s="405"/>
      <c r="AZ499" s="405"/>
      <c r="BA499" s="405"/>
      <c r="BB499" s="405"/>
      <c r="BC499" s="405"/>
      <c r="BD499" s="405"/>
      <c r="BE499" s="405"/>
      <c r="BF499" s="405"/>
      <c r="BG499" s="405"/>
      <c r="BH499" s="405"/>
      <c r="BI499" s="405"/>
      <c r="BJ499" s="405"/>
      <c r="BK499" s="405"/>
      <c r="BL499" s="405"/>
      <c r="BM499" s="405"/>
      <c r="BN499" s="405"/>
      <c r="BO499" s="405"/>
      <c r="BP499" s="405"/>
      <c r="BQ499" s="405"/>
      <c r="BR499" s="405"/>
      <c r="BS499" s="405"/>
      <c r="BT499" s="405"/>
    </row>
    <row r="500" spans="1:72" s="245" customFormat="1" ht="15.75" hidden="1" x14ac:dyDescent="0.25">
      <c r="A500" s="245">
        <v>1</v>
      </c>
      <c r="B500" s="525" t="s">
        <v>186</v>
      </c>
      <c r="C500" s="303"/>
      <c r="D500" s="226"/>
      <c r="E500" s="226"/>
      <c r="F500" s="226"/>
      <c r="G500" s="226"/>
      <c r="H500" s="405"/>
      <c r="I500" s="405"/>
      <c r="J500" s="405"/>
      <c r="K500" s="405"/>
      <c r="L500" s="405"/>
      <c r="M500" s="405"/>
      <c r="N500" s="405"/>
      <c r="O500" s="405"/>
      <c r="P500" s="405"/>
      <c r="Q500" s="405"/>
      <c r="R500" s="405"/>
      <c r="S500" s="405"/>
      <c r="T500" s="405"/>
      <c r="U500" s="405"/>
      <c r="V500" s="405"/>
      <c r="W500" s="405"/>
      <c r="X500" s="405"/>
      <c r="Y500" s="405"/>
      <c r="Z500" s="405"/>
      <c r="AA500" s="405"/>
      <c r="AB500" s="405"/>
      <c r="AC500" s="405"/>
      <c r="AD500" s="405"/>
      <c r="AE500" s="405"/>
      <c r="AF500" s="405"/>
      <c r="AG500" s="405"/>
      <c r="AH500" s="405"/>
      <c r="AI500" s="405"/>
      <c r="AJ500" s="405"/>
      <c r="AK500" s="405"/>
      <c r="AL500" s="405"/>
      <c r="AM500" s="405"/>
      <c r="AN500" s="405"/>
      <c r="AO500" s="405"/>
      <c r="AP500" s="405"/>
      <c r="AQ500" s="405"/>
      <c r="AR500" s="405"/>
      <c r="AS500" s="405"/>
      <c r="AT500" s="405"/>
      <c r="AU500" s="405"/>
      <c r="AV500" s="405"/>
      <c r="AW500" s="405"/>
      <c r="AX500" s="405"/>
      <c r="AY500" s="405"/>
      <c r="AZ500" s="405"/>
      <c r="BA500" s="405"/>
      <c r="BB500" s="405"/>
      <c r="BC500" s="405"/>
      <c r="BD500" s="405"/>
      <c r="BE500" s="405"/>
      <c r="BF500" s="405"/>
      <c r="BG500" s="405"/>
      <c r="BH500" s="405"/>
      <c r="BI500" s="405"/>
      <c r="BJ500" s="405"/>
      <c r="BK500" s="405"/>
      <c r="BL500" s="405"/>
      <c r="BM500" s="405"/>
      <c r="BN500" s="405"/>
      <c r="BO500" s="405"/>
      <c r="BP500" s="405"/>
      <c r="BQ500" s="405"/>
      <c r="BR500" s="405"/>
      <c r="BS500" s="405"/>
      <c r="BT500" s="405"/>
    </row>
    <row r="501" spans="1:72" s="245" customFormat="1" hidden="1" x14ac:dyDescent="0.25">
      <c r="A501" s="245">
        <v>1</v>
      </c>
      <c r="B501" s="323" t="s">
        <v>180</v>
      </c>
      <c r="C501" s="251"/>
      <c r="D501" s="226"/>
      <c r="E501" s="226"/>
      <c r="F501" s="226"/>
      <c r="G501" s="226"/>
      <c r="H501" s="405"/>
      <c r="I501" s="405"/>
      <c r="J501" s="405"/>
      <c r="K501" s="405"/>
      <c r="L501" s="405"/>
      <c r="M501" s="405"/>
      <c r="N501" s="405"/>
      <c r="O501" s="405"/>
      <c r="P501" s="405"/>
      <c r="Q501" s="405"/>
      <c r="R501" s="405"/>
      <c r="S501" s="405"/>
      <c r="T501" s="405"/>
      <c r="U501" s="405"/>
      <c r="V501" s="405"/>
      <c r="W501" s="405"/>
      <c r="X501" s="405"/>
      <c r="Y501" s="405"/>
      <c r="Z501" s="405"/>
      <c r="AA501" s="405"/>
      <c r="AB501" s="405"/>
      <c r="AC501" s="405"/>
      <c r="AD501" s="405"/>
      <c r="AE501" s="405"/>
      <c r="AF501" s="405"/>
      <c r="AG501" s="405"/>
      <c r="AH501" s="405"/>
      <c r="AI501" s="405"/>
      <c r="AJ501" s="405"/>
      <c r="AK501" s="405"/>
      <c r="AL501" s="405"/>
      <c r="AM501" s="405"/>
      <c r="AN501" s="405"/>
      <c r="AO501" s="405"/>
      <c r="AP501" s="405"/>
      <c r="AQ501" s="405"/>
      <c r="AR501" s="405"/>
      <c r="AS501" s="405"/>
      <c r="AT501" s="405"/>
      <c r="AU501" s="405"/>
      <c r="AV501" s="405"/>
      <c r="AW501" s="405"/>
      <c r="AX501" s="405"/>
      <c r="AY501" s="405"/>
      <c r="AZ501" s="405"/>
      <c r="BA501" s="405"/>
      <c r="BB501" s="405"/>
      <c r="BC501" s="405"/>
      <c r="BD501" s="405"/>
      <c r="BE501" s="405"/>
      <c r="BF501" s="405"/>
      <c r="BG501" s="405"/>
      <c r="BH501" s="405"/>
      <c r="BI501" s="405"/>
      <c r="BJ501" s="405"/>
      <c r="BK501" s="405"/>
      <c r="BL501" s="405"/>
      <c r="BM501" s="405"/>
      <c r="BN501" s="405"/>
      <c r="BO501" s="405"/>
      <c r="BP501" s="405"/>
      <c r="BQ501" s="405"/>
      <c r="BR501" s="405"/>
      <c r="BS501" s="405"/>
      <c r="BT501" s="405"/>
    </row>
    <row r="502" spans="1:72" s="245" customFormat="1" hidden="1" x14ac:dyDescent="0.25">
      <c r="A502" s="245">
        <v>1</v>
      </c>
      <c r="B502" s="246" t="s">
        <v>115</v>
      </c>
      <c r="C502" s="251"/>
      <c r="D502" s="226">
        <f>D503/2.7</f>
        <v>5555.5555555555547</v>
      </c>
      <c r="E502" s="226"/>
      <c r="F502" s="226"/>
      <c r="G502" s="226"/>
      <c r="H502" s="405"/>
      <c r="I502" s="405"/>
      <c r="J502" s="405"/>
      <c r="K502" s="405"/>
      <c r="L502" s="405"/>
      <c r="M502" s="405"/>
      <c r="N502" s="405"/>
      <c r="O502" s="405"/>
      <c r="P502" s="405"/>
      <c r="Q502" s="405"/>
      <c r="R502" s="405"/>
      <c r="S502" s="405"/>
      <c r="T502" s="405"/>
      <c r="U502" s="405"/>
      <c r="V502" s="405"/>
      <c r="W502" s="405"/>
      <c r="X502" s="405"/>
      <c r="Y502" s="405"/>
      <c r="Z502" s="405"/>
      <c r="AA502" s="405"/>
      <c r="AB502" s="405"/>
      <c r="AC502" s="405"/>
      <c r="AD502" s="405"/>
      <c r="AE502" s="405"/>
      <c r="AF502" s="405"/>
      <c r="AG502" s="405"/>
      <c r="AH502" s="405"/>
      <c r="AI502" s="405"/>
      <c r="AJ502" s="405"/>
      <c r="AK502" s="405"/>
      <c r="AL502" s="405"/>
      <c r="AM502" s="405"/>
      <c r="AN502" s="405"/>
      <c r="AO502" s="405"/>
      <c r="AP502" s="405"/>
      <c r="AQ502" s="405"/>
      <c r="AR502" s="405"/>
      <c r="AS502" s="405"/>
      <c r="AT502" s="405"/>
      <c r="AU502" s="405"/>
      <c r="AV502" s="405"/>
      <c r="AW502" s="405"/>
      <c r="AX502" s="405"/>
      <c r="AY502" s="405"/>
      <c r="AZ502" s="405"/>
      <c r="BA502" s="405"/>
      <c r="BB502" s="405"/>
      <c r="BC502" s="405"/>
      <c r="BD502" s="405"/>
      <c r="BE502" s="405"/>
      <c r="BF502" s="405"/>
      <c r="BG502" s="405"/>
      <c r="BH502" s="405"/>
      <c r="BI502" s="405"/>
      <c r="BJ502" s="405"/>
      <c r="BK502" s="405"/>
      <c r="BL502" s="405"/>
      <c r="BM502" s="405"/>
      <c r="BN502" s="405"/>
      <c r="BO502" s="405"/>
      <c r="BP502" s="405"/>
      <c r="BQ502" s="405"/>
      <c r="BR502" s="405"/>
      <c r="BS502" s="405"/>
      <c r="BT502" s="405"/>
    </row>
    <row r="503" spans="1:72" s="245" customFormat="1" hidden="1" x14ac:dyDescent="0.25">
      <c r="B503" s="246" t="s">
        <v>337</v>
      </c>
      <c r="C503" s="247"/>
      <c r="D503" s="226">
        <v>15000</v>
      </c>
      <c r="E503" s="247"/>
      <c r="F503" s="247"/>
      <c r="G503" s="247"/>
      <c r="H503" s="405"/>
      <c r="I503" s="405"/>
      <c r="J503" s="405"/>
      <c r="K503" s="405"/>
      <c r="L503" s="405"/>
      <c r="M503" s="405"/>
      <c r="N503" s="405"/>
      <c r="O503" s="405"/>
      <c r="P503" s="405"/>
      <c r="Q503" s="405"/>
      <c r="R503" s="405"/>
      <c r="S503" s="405"/>
      <c r="T503" s="405"/>
      <c r="U503" s="405"/>
      <c r="V503" s="405"/>
      <c r="W503" s="405"/>
      <c r="X503" s="405"/>
      <c r="Y503" s="405"/>
      <c r="Z503" s="405"/>
      <c r="AA503" s="405"/>
      <c r="AB503" s="405"/>
      <c r="AC503" s="405"/>
      <c r="AD503" s="405"/>
      <c r="AE503" s="405"/>
      <c r="AF503" s="405"/>
      <c r="AG503" s="405"/>
      <c r="AH503" s="405"/>
      <c r="AI503" s="405"/>
      <c r="AJ503" s="405"/>
      <c r="AK503" s="405"/>
      <c r="AL503" s="405"/>
      <c r="AM503" s="405"/>
      <c r="AN503" s="405"/>
      <c r="AO503" s="405"/>
      <c r="AP503" s="405"/>
      <c r="AQ503" s="405"/>
      <c r="AR503" s="405"/>
      <c r="AS503" s="405"/>
      <c r="AT503" s="405"/>
      <c r="AU503" s="405"/>
      <c r="AV503" s="405"/>
      <c r="AW503" s="405"/>
      <c r="AX503" s="405"/>
      <c r="AY503" s="405"/>
      <c r="AZ503" s="405"/>
      <c r="BA503" s="405"/>
      <c r="BB503" s="405"/>
      <c r="BC503" s="405"/>
      <c r="BD503" s="405"/>
      <c r="BE503" s="405"/>
      <c r="BF503" s="405"/>
      <c r="BG503" s="405"/>
      <c r="BH503" s="405"/>
      <c r="BI503" s="405"/>
      <c r="BJ503" s="405"/>
      <c r="BK503" s="405"/>
      <c r="BL503" s="405"/>
      <c r="BM503" s="405"/>
      <c r="BN503" s="405"/>
      <c r="BO503" s="405"/>
      <c r="BP503" s="405"/>
      <c r="BQ503" s="405"/>
      <c r="BR503" s="405"/>
      <c r="BS503" s="405"/>
      <c r="BT503" s="405"/>
    </row>
    <row r="504" spans="1:72" s="245" customFormat="1" hidden="1" x14ac:dyDescent="0.25">
      <c r="A504" s="245">
        <v>1</v>
      </c>
      <c r="B504" s="256" t="s">
        <v>113</v>
      </c>
      <c r="C504" s="251"/>
      <c r="D504" s="226">
        <f>D505/8.5</f>
        <v>23684.117647058825</v>
      </c>
      <c r="E504" s="226"/>
      <c r="F504" s="226"/>
      <c r="G504" s="226"/>
      <c r="H504" s="405"/>
      <c r="I504" s="405"/>
      <c r="J504" s="405"/>
      <c r="K504" s="405"/>
      <c r="L504" s="405"/>
      <c r="M504" s="405"/>
      <c r="N504" s="405"/>
      <c r="O504" s="405"/>
      <c r="P504" s="405"/>
      <c r="Q504" s="405"/>
      <c r="R504" s="405"/>
      <c r="S504" s="405"/>
      <c r="T504" s="405"/>
      <c r="U504" s="405"/>
      <c r="V504" s="405"/>
      <c r="W504" s="405"/>
      <c r="X504" s="405"/>
      <c r="Y504" s="405"/>
      <c r="Z504" s="405"/>
      <c r="AA504" s="405"/>
      <c r="AB504" s="405"/>
      <c r="AC504" s="405"/>
      <c r="AD504" s="405"/>
      <c r="AE504" s="405"/>
      <c r="AF504" s="405"/>
      <c r="AG504" s="405"/>
      <c r="AH504" s="405"/>
      <c r="AI504" s="405"/>
      <c r="AJ504" s="405"/>
      <c r="AK504" s="405"/>
      <c r="AL504" s="405"/>
      <c r="AM504" s="405"/>
      <c r="AN504" s="405"/>
      <c r="AO504" s="405"/>
      <c r="AP504" s="405"/>
      <c r="AQ504" s="405"/>
      <c r="AR504" s="405"/>
      <c r="AS504" s="405"/>
      <c r="AT504" s="405"/>
      <c r="AU504" s="405"/>
      <c r="AV504" s="405"/>
      <c r="AW504" s="405"/>
      <c r="AX504" s="405"/>
      <c r="AY504" s="405"/>
      <c r="AZ504" s="405"/>
      <c r="BA504" s="405"/>
      <c r="BB504" s="405"/>
      <c r="BC504" s="405"/>
      <c r="BD504" s="405"/>
      <c r="BE504" s="405"/>
      <c r="BF504" s="405"/>
      <c r="BG504" s="405"/>
      <c r="BH504" s="405"/>
      <c r="BI504" s="405"/>
      <c r="BJ504" s="405"/>
      <c r="BK504" s="405"/>
      <c r="BL504" s="405"/>
      <c r="BM504" s="405"/>
      <c r="BN504" s="405"/>
      <c r="BO504" s="405"/>
      <c r="BP504" s="405"/>
      <c r="BQ504" s="405"/>
      <c r="BR504" s="405"/>
      <c r="BS504" s="405"/>
      <c r="BT504" s="405"/>
    </row>
    <row r="505" spans="1:72" s="245" customFormat="1" hidden="1" x14ac:dyDescent="0.25">
      <c r="A505" s="245">
        <v>1</v>
      </c>
      <c r="B505" s="289" t="s">
        <v>308</v>
      </c>
      <c r="C505" s="251"/>
      <c r="D505" s="226">
        <v>201315</v>
      </c>
      <c r="E505" s="226"/>
      <c r="F505" s="226"/>
      <c r="G505" s="226"/>
      <c r="H505" s="563"/>
      <c r="I505" s="405"/>
      <c r="J505" s="405"/>
      <c r="K505" s="405"/>
      <c r="L505" s="405"/>
      <c r="M505" s="405"/>
      <c r="N505" s="405"/>
      <c r="O505" s="405"/>
      <c r="P505" s="405"/>
      <c r="Q505" s="405"/>
      <c r="R505" s="405"/>
      <c r="S505" s="405"/>
      <c r="T505" s="405"/>
      <c r="U505" s="405"/>
      <c r="V505" s="405"/>
      <c r="W505" s="405"/>
      <c r="X505" s="405"/>
      <c r="Y505" s="405"/>
      <c r="Z505" s="405"/>
      <c r="AA505" s="405"/>
      <c r="AB505" s="405"/>
      <c r="AC505" s="405"/>
      <c r="AD505" s="405"/>
      <c r="AE505" s="405"/>
      <c r="AF505" s="405"/>
      <c r="AG505" s="405"/>
      <c r="AH505" s="405"/>
      <c r="AI505" s="405"/>
      <c r="AJ505" s="405"/>
      <c r="AK505" s="405"/>
      <c r="AL505" s="405"/>
      <c r="AM505" s="405"/>
      <c r="AN505" s="405"/>
      <c r="AO505" s="405"/>
      <c r="AP505" s="405"/>
      <c r="AQ505" s="405"/>
      <c r="AR505" s="405"/>
      <c r="AS505" s="405"/>
      <c r="AT505" s="405"/>
      <c r="AU505" s="405"/>
      <c r="AV505" s="405"/>
      <c r="AW505" s="405"/>
      <c r="AX505" s="405"/>
      <c r="AY505" s="405"/>
      <c r="AZ505" s="405"/>
      <c r="BA505" s="405"/>
      <c r="BB505" s="405"/>
      <c r="BC505" s="405"/>
      <c r="BD505" s="405"/>
      <c r="BE505" s="405"/>
      <c r="BF505" s="405"/>
      <c r="BG505" s="405"/>
      <c r="BH505" s="405"/>
      <c r="BI505" s="405"/>
      <c r="BJ505" s="405"/>
      <c r="BK505" s="405"/>
      <c r="BL505" s="405"/>
      <c r="BM505" s="405"/>
      <c r="BN505" s="405"/>
      <c r="BO505" s="405"/>
      <c r="BP505" s="405"/>
      <c r="BQ505" s="405"/>
      <c r="BR505" s="405"/>
      <c r="BS505" s="405"/>
      <c r="BT505" s="405"/>
    </row>
    <row r="506" spans="1:72" s="245" customFormat="1" hidden="1" x14ac:dyDescent="0.25">
      <c r="A506" s="245">
        <v>1</v>
      </c>
      <c r="B506" s="289" t="s">
        <v>309</v>
      </c>
      <c r="C506" s="251"/>
      <c r="D506" s="226">
        <v>800</v>
      </c>
      <c r="E506" s="226"/>
      <c r="F506" s="226"/>
      <c r="G506" s="226"/>
      <c r="H506" s="405"/>
      <c r="I506" s="405"/>
      <c r="J506" s="405"/>
      <c r="K506" s="405"/>
      <c r="L506" s="405"/>
      <c r="M506" s="405"/>
      <c r="N506" s="405"/>
      <c r="O506" s="405"/>
      <c r="P506" s="405"/>
      <c r="Q506" s="405"/>
      <c r="R506" s="405"/>
      <c r="S506" s="405"/>
      <c r="T506" s="405"/>
      <c r="U506" s="405"/>
      <c r="V506" s="405"/>
      <c r="W506" s="405"/>
      <c r="X506" s="405"/>
      <c r="Y506" s="405"/>
      <c r="Z506" s="405"/>
      <c r="AA506" s="405"/>
      <c r="AB506" s="405"/>
      <c r="AC506" s="405"/>
      <c r="AD506" s="405"/>
      <c r="AE506" s="405"/>
      <c r="AF506" s="405"/>
      <c r="AG506" s="405"/>
      <c r="AH506" s="405"/>
      <c r="AI506" s="405"/>
      <c r="AJ506" s="405"/>
      <c r="AK506" s="405"/>
      <c r="AL506" s="405"/>
      <c r="AM506" s="405"/>
      <c r="AN506" s="405"/>
      <c r="AO506" s="405"/>
      <c r="AP506" s="405"/>
      <c r="AQ506" s="405"/>
      <c r="AR506" s="405"/>
      <c r="AS506" s="405"/>
      <c r="AT506" s="405"/>
      <c r="AU506" s="405"/>
      <c r="AV506" s="405"/>
      <c r="AW506" s="405"/>
      <c r="AX506" s="405"/>
      <c r="AY506" s="405"/>
      <c r="AZ506" s="405"/>
      <c r="BA506" s="405"/>
      <c r="BB506" s="405"/>
      <c r="BC506" s="405"/>
      <c r="BD506" s="405"/>
      <c r="BE506" s="405"/>
      <c r="BF506" s="405"/>
      <c r="BG506" s="405"/>
      <c r="BH506" s="405"/>
      <c r="BI506" s="405"/>
      <c r="BJ506" s="405"/>
      <c r="BK506" s="405"/>
      <c r="BL506" s="405"/>
      <c r="BM506" s="405"/>
      <c r="BN506" s="405"/>
      <c r="BO506" s="405"/>
      <c r="BP506" s="405"/>
      <c r="BQ506" s="405"/>
      <c r="BR506" s="405"/>
      <c r="BS506" s="405"/>
      <c r="BT506" s="405"/>
    </row>
    <row r="507" spans="1:72" s="245" customFormat="1" ht="30" hidden="1" x14ac:dyDescent="0.25">
      <c r="A507" s="245">
        <v>1</v>
      </c>
      <c r="B507" s="256" t="s">
        <v>114</v>
      </c>
      <c r="C507" s="251"/>
      <c r="D507" s="226"/>
      <c r="E507" s="226"/>
      <c r="F507" s="226"/>
      <c r="G507" s="226"/>
      <c r="H507" s="405"/>
      <c r="I507" s="405"/>
      <c r="J507" s="405"/>
      <c r="K507" s="405"/>
      <c r="L507" s="405"/>
      <c r="M507" s="405"/>
      <c r="N507" s="405"/>
      <c r="O507" s="405"/>
      <c r="P507" s="405"/>
      <c r="Q507" s="405"/>
      <c r="R507" s="405"/>
      <c r="S507" s="405"/>
      <c r="T507" s="405"/>
      <c r="U507" s="405"/>
      <c r="V507" s="405"/>
      <c r="W507" s="405"/>
      <c r="X507" s="405"/>
      <c r="Y507" s="405"/>
      <c r="Z507" s="405"/>
      <c r="AA507" s="405"/>
      <c r="AB507" s="405"/>
      <c r="AC507" s="405"/>
      <c r="AD507" s="405"/>
      <c r="AE507" s="405"/>
      <c r="AF507" s="405"/>
      <c r="AG507" s="405"/>
      <c r="AH507" s="405"/>
      <c r="AI507" s="405"/>
      <c r="AJ507" s="405"/>
      <c r="AK507" s="405"/>
      <c r="AL507" s="405"/>
      <c r="AM507" s="405"/>
      <c r="AN507" s="405"/>
      <c r="AO507" s="405"/>
      <c r="AP507" s="405"/>
      <c r="AQ507" s="405"/>
      <c r="AR507" s="405"/>
      <c r="AS507" s="405"/>
      <c r="AT507" s="405"/>
      <c r="AU507" s="405"/>
      <c r="AV507" s="405"/>
      <c r="AW507" s="405"/>
      <c r="AX507" s="405"/>
      <c r="AY507" s="405"/>
      <c r="AZ507" s="405"/>
      <c r="BA507" s="405"/>
      <c r="BB507" s="405"/>
      <c r="BC507" s="405"/>
      <c r="BD507" s="405"/>
      <c r="BE507" s="405"/>
      <c r="BF507" s="405"/>
      <c r="BG507" s="405"/>
      <c r="BH507" s="405"/>
      <c r="BI507" s="405"/>
      <c r="BJ507" s="405"/>
      <c r="BK507" s="405"/>
      <c r="BL507" s="405"/>
      <c r="BM507" s="405"/>
      <c r="BN507" s="405"/>
      <c r="BO507" s="405"/>
      <c r="BP507" s="405"/>
      <c r="BQ507" s="405"/>
      <c r="BR507" s="405"/>
      <c r="BS507" s="405"/>
      <c r="BT507" s="405"/>
    </row>
    <row r="508" spans="1:72" s="245" customFormat="1" hidden="1" x14ac:dyDescent="0.25">
      <c r="A508" s="245">
        <v>1</v>
      </c>
      <c r="B508" s="262" t="s">
        <v>148</v>
      </c>
      <c r="C508" s="251"/>
      <c r="D508" s="234">
        <f>D502+ROUND((D506+D505)/3.9,0)+D507</f>
        <v>57379.555555555555</v>
      </c>
      <c r="E508" s="226"/>
      <c r="F508" s="226"/>
      <c r="G508" s="226"/>
      <c r="H508" s="405"/>
      <c r="I508" s="405"/>
      <c r="J508" s="405"/>
      <c r="K508" s="405"/>
      <c r="L508" s="405"/>
      <c r="M508" s="405"/>
      <c r="N508" s="405"/>
      <c r="O508" s="405"/>
      <c r="P508" s="405"/>
      <c r="Q508" s="405"/>
      <c r="R508" s="405"/>
      <c r="S508" s="405"/>
      <c r="T508" s="405"/>
      <c r="U508" s="405"/>
      <c r="V508" s="405"/>
      <c r="W508" s="405"/>
      <c r="X508" s="405"/>
      <c r="Y508" s="405"/>
      <c r="Z508" s="405"/>
      <c r="AA508" s="405"/>
      <c r="AB508" s="405"/>
      <c r="AC508" s="405"/>
      <c r="AD508" s="405"/>
      <c r="AE508" s="405"/>
      <c r="AF508" s="405"/>
      <c r="AG508" s="405"/>
      <c r="AH508" s="405"/>
      <c r="AI508" s="405"/>
      <c r="AJ508" s="405"/>
      <c r="AK508" s="405"/>
      <c r="AL508" s="405"/>
      <c r="AM508" s="405"/>
      <c r="AN508" s="405"/>
      <c r="AO508" s="405"/>
      <c r="AP508" s="405"/>
      <c r="AQ508" s="405"/>
      <c r="AR508" s="405"/>
      <c r="AS508" s="405"/>
      <c r="AT508" s="405"/>
      <c r="AU508" s="405"/>
      <c r="AV508" s="405"/>
      <c r="AW508" s="405"/>
      <c r="AX508" s="405"/>
      <c r="AY508" s="405"/>
      <c r="AZ508" s="405"/>
      <c r="BA508" s="405"/>
      <c r="BB508" s="405"/>
      <c r="BC508" s="405"/>
      <c r="BD508" s="405"/>
      <c r="BE508" s="405"/>
      <c r="BF508" s="405"/>
      <c r="BG508" s="405"/>
      <c r="BH508" s="405"/>
      <c r="BI508" s="405"/>
      <c r="BJ508" s="405"/>
      <c r="BK508" s="405"/>
      <c r="BL508" s="405"/>
      <c r="BM508" s="405"/>
      <c r="BN508" s="405"/>
      <c r="BO508" s="405"/>
      <c r="BP508" s="405"/>
      <c r="BQ508" s="405"/>
      <c r="BR508" s="405"/>
      <c r="BS508" s="405"/>
      <c r="BT508" s="405"/>
    </row>
    <row r="509" spans="1:72" s="245" customFormat="1" ht="15.75" hidden="1" thickBot="1" x14ac:dyDescent="0.3">
      <c r="A509" s="245">
        <v>1</v>
      </c>
      <c r="B509" s="555" t="s">
        <v>10</v>
      </c>
      <c r="C509" s="556"/>
      <c r="D509" s="556"/>
      <c r="E509" s="556"/>
      <c r="F509" s="556"/>
      <c r="G509" s="556"/>
      <c r="H509" s="405"/>
      <c r="I509" s="405"/>
      <c r="J509" s="405"/>
      <c r="K509" s="405"/>
      <c r="L509" s="405"/>
      <c r="M509" s="405"/>
      <c r="N509" s="405"/>
      <c r="O509" s="405"/>
      <c r="P509" s="405"/>
      <c r="Q509" s="405"/>
      <c r="R509" s="405"/>
      <c r="S509" s="405"/>
      <c r="T509" s="405"/>
      <c r="U509" s="405"/>
      <c r="V509" s="405"/>
      <c r="W509" s="405"/>
      <c r="X509" s="405"/>
      <c r="Y509" s="405"/>
      <c r="Z509" s="405"/>
      <c r="AA509" s="405"/>
      <c r="AB509" s="405"/>
      <c r="AC509" s="405"/>
      <c r="AD509" s="405"/>
      <c r="AE509" s="405"/>
      <c r="AF509" s="405"/>
      <c r="AG509" s="405"/>
      <c r="AH509" s="405"/>
      <c r="AI509" s="405"/>
      <c r="AJ509" s="405"/>
      <c r="AK509" s="405"/>
      <c r="AL509" s="405"/>
      <c r="AM509" s="405"/>
      <c r="AN509" s="405"/>
      <c r="AO509" s="405"/>
      <c r="AP509" s="405"/>
      <c r="AQ509" s="405"/>
      <c r="AR509" s="405"/>
      <c r="AS509" s="405"/>
      <c r="AT509" s="405"/>
      <c r="AU509" s="405"/>
      <c r="AV509" s="405"/>
      <c r="AW509" s="405"/>
      <c r="AX509" s="405"/>
      <c r="AY509" s="405"/>
      <c r="AZ509" s="405"/>
      <c r="BA509" s="405"/>
      <c r="BB509" s="405"/>
      <c r="BC509" s="405"/>
      <c r="BD509" s="405"/>
      <c r="BE509" s="405"/>
      <c r="BF509" s="405"/>
      <c r="BG509" s="405"/>
      <c r="BH509" s="405"/>
      <c r="BI509" s="405"/>
      <c r="BJ509" s="405"/>
      <c r="BK509" s="405"/>
      <c r="BL509" s="405"/>
      <c r="BM509" s="405"/>
      <c r="BN509" s="405"/>
      <c r="BO509" s="405"/>
      <c r="BP509" s="405"/>
      <c r="BQ509" s="405"/>
      <c r="BR509" s="405"/>
      <c r="BS509" s="405"/>
      <c r="BT509" s="405"/>
    </row>
    <row r="510" spans="1:72" s="283" customFormat="1" hidden="1" x14ac:dyDescent="0.25">
      <c r="A510" s="245">
        <v>1</v>
      </c>
      <c r="B510" s="564"/>
      <c r="C510" s="557"/>
      <c r="D510" s="226"/>
      <c r="E510" s="226"/>
      <c r="F510" s="226"/>
      <c r="G510" s="226"/>
      <c r="H510" s="405"/>
      <c r="I510" s="405"/>
      <c r="J510" s="405"/>
      <c r="K510" s="405"/>
      <c r="L510" s="405"/>
      <c r="M510" s="405"/>
      <c r="N510" s="405"/>
      <c r="O510" s="405"/>
      <c r="P510" s="405"/>
      <c r="Q510" s="405"/>
      <c r="R510" s="405"/>
      <c r="S510" s="405"/>
      <c r="T510" s="405"/>
      <c r="U510" s="405"/>
      <c r="V510" s="405"/>
      <c r="W510" s="405"/>
      <c r="X510" s="405"/>
      <c r="Y510" s="405"/>
      <c r="Z510" s="405"/>
      <c r="AA510" s="405"/>
      <c r="AB510" s="405"/>
      <c r="AC510" s="405"/>
      <c r="AD510" s="405"/>
      <c r="AE510" s="405"/>
      <c r="AF510" s="405"/>
      <c r="AG510" s="405"/>
      <c r="AH510" s="405"/>
      <c r="AI510" s="405"/>
      <c r="AJ510" s="405"/>
      <c r="AK510" s="405"/>
      <c r="AL510" s="405"/>
      <c r="AM510" s="405"/>
      <c r="AN510" s="405"/>
      <c r="AO510" s="405"/>
      <c r="AP510" s="405"/>
      <c r="AQ510" s="405"/>
      <c r="AR510" s="405"/>
      <c r="AS510" s="405"/>
      <c r="AT510" s="405"/>
      <c r="AU510" s="405"/>
      <c r="AV510" s="405"/>
      <c r="AW510" s="405"/>
      <c r="AX510" s="405"/>
      <c r="AY510" s="405"/>
      <c r="AZ510" s="405"/>
      <c r="BA510" s="405"/>
      <c r="BB510" s="405"/>
      <c r="BC510" s="405"/>
      <c r="BD510" s="405"/>
      <c r="BE510" s="405"/>
      <c r="BF510" s="405"/>
      <c r="BG510" s="405"/>
      <c r="BH510" s="405"/>
      <c r="BI510" s="405"/>
      <c r="BJ510" s="405"/>
      <c r="BK510" s="405"/>
      <c r="BL510" s="405"/>
      <c r="BM510" s="405"/>
      <c r="BN510" s="405"/>
      <c r="BO510" s="405"/>
      <c r="BP510" s="405"/>
      <c r="BQ510" s="405"/>
      <c r="BR510" s="405"/>
      <c r="BS510" s="405"/>
      <c r="BT510" s="405"/>
    </row>
    <row r="511" spans="1:72" s="245" customFormat="1" ht="15.75" hidden="1" x14ac:dyDescent="0.25">
      <c r="A511" s="245">
        <v>1</v>
      </c>
      <c r="B511" s="525" t="s">
        <v>187</v>
      </c>
      <c r="C511" s="303"/>
      <c r="D511" s="226"/>
      <c r="E511" s="226"/>
      <c r="F511" s="226"/>
      <c r="G511" s="226"/>
      <c r="H511" s="405"/>
      <c r="I511" s="405"/>
      <c r="J511" s="405"/>
      <c r="K511" s="405"/>
      <c r="L511" s="405"/>
      <c r="M511" s="405"/>
      <c r="N511" s="405"/>
      <c r="O511" s="405"/>
      <c r="P511" s="405"/>
      <c r="Q511" s="405"/>
      <c r="R511" s="405"/>
      <c r="S511" s="405"/>
      <c r="T511" s="405"/>
      <c r="U511" s="405"/>
      <c r="V511" s="405"/>
      <c r="W511" s="405"/>
      <c r="X511" s="405"/>
      <c r="Y511" s="405"/>
      <c r="Z511" s="405"/>
      <c r="AA511" s="405"/>
      <c r="AB511" s="405"/>
      <c r="AC511" s="405"/>
      <c r="AD511" s="405"/>
      <c r="AE511" s="405"/>
      <c r="AF511" s="405"/>
      <c r="AG511" s="405"/>
      <c r="AH511" s="405"/>
      <c r="AI511" s="405"/>
      <c r="AJ511" s="405"/>
      <c r="AK511" s="405"/>
      <c r="AL511" s="405"/>
      <c r="AM511" s="405"/>
      <c r="AN511" s="405"/>
      <c r="AO511" s="405"/>
      <c r="AP511" s="405"/>
      <c r="AQ511" s="405"/>
      <c r="AR511" s="405"/>
      <c r="AS511" s="405"/>
      <c r="AT511" s="405"/>
      <c r="AU511" s="405"/>
      <c r="AV511" s="405"/>
      <c r="AW511" s="405"/>
      <c r="AX511" s="405"/>
      <c r="AY511" s="405"/>
      <c r="AZ511" s="405"/>
      <c r="BA511" s="405"/>
      <c r="BB511" s="405"/>
      <c r="BC511" s="405"/>
      <c r="BD511" s="405"/>
      <c r="BE511" s="405"/>
      <c r="BF511" s="405"/>
      <c r="BG511" s="405"/>
      <c r="BH511" s="405"/>
      <c r="BI511" s="405"/>
      <c r="BJ511" s="405"/>
      <c r="BK511" s="405"/>
      <c r="BL511" s="405"/>
      <c r="BM511" s="405"/>
      <c r="BN511" s="405"/>
      <c r="BO511" s="405"/>
      <c r="BP511" s="405"/>
      <c r="BQ511" s="405"/>
      <c r="BR511" s="405"/>
      <c r="BS511" s="405"/>
      <c r="BT511" s="405"/>
    </row>
    <row r="512" spans="1:72" s="245" customFormat="1" hidden="1" x14ac:dyDescent="0.25">
      <c r="A512" s="245">
        <v>1</v>
      </c>
      <c r="B512" s="323" t="s">
        <v>180</v>
      </c>
      <c r="C512" s="251"/>
      <c r="D512" s="226"/>
      <c r="E512" s="226"/>
      <c r="F512" s="226"/>
      <c r="G512" s="226"/>
      <c r="H512" s="405"/>
      <c r="I512" s="405"/>
      <c r="J512" s="405"/>
      <c r="K512" s="405"/>
      <c r="L512" s="405"/>
      <c r="M512" s="405"/>
      <c r="N512" s="405"/>
      <c r="O512" s="405"/>
      <c r="P512" s="405"/>
      <c r="Q512" s="405"/>
      <c r="R512" s="405"/>
      <c r="S512" s="405"/>
      <c r="T512" s="405"/>
      <c r="U512" s="405"/>
      <c r="V512" s="405"/>
      <c r="W512" s="405"/>
      <c r="X512" s="405"/>
      <c r="Y512" s="405"/>
      <c r="Z512" s="405"/>
      <c r="AA512" s="405"/>
      <c r="AB512" s="405"/>
      <c r="AC512" s="405"/>
      <c r="AD512" s="405"/>
      <c r="AE512" s="405"/>
      <c r="AF512" s="405"/>
      <c r="AG512" s="405"/>
      <c r="AH512" s="405"/>
      <c r="AI512" s="405"/>
      <c r="AJ512" s="405"/>
      <c r="AK512" s="405"/>
      <c r="AL512" s="405"/>
      <c r="AM512" s="405"/>
      <c r="AN512" s="405"/>
      <c r="AO512" s="405"/>
      <c r="AP512" s="405"/>
      <c r="AQ512" s="405"/>
      <c r="AR512" s="405"/>
      <c r="AS512" s="405"/>
      <c r="AT512" s="405"/>
      <c r="AU512" s="405"/>
      <c r="AV512" s="405"/>
      <c r="AW512" s="405"/>
      <c r="AX512" s="405"/>
      <c r="AY512" s="405"/>
      <c r="AZ512" s="405"/>
      <c r="BA512" s="405"/>
      <c r="BB512" s="405"/>
      <c r="BC512" s="405"/>
      <c r="BD512" s="405"/>
      <c r="BE512" s="405"/>
      <c r="BF512" s="405"/>
      <c r="BG512" s="405"/>
      <c r="BH512" s="405"/>
      <c r="BI512" s="405"/>
      <c r="BJ512" s="405"/>
      <c r="BK512" s="405"/>
      <c r="BL512" s="405"/>
      <c r="BM512" s="405"/>
      <c r="BN512" s="405"/>
      <c r="BO512" s="405"/>
      <c r="BP512" s="405"/>
      <c r="BQ512" s="405"/>
      <c r="BR512" s="405"/>
      <c r="BS512" s="405"/>
      <c r="BT512" s="405"/>
    </row>
    <row r="513" spans="1:72" s="245" customFormat="1" hidden="1" x14ac:dyDescent="0.25">
      <c r="A513" s="245">
        <v>1</v>
      </c>
      <c r="B513" s="246" t="s">
        <v>115</v>
      </c>
      <c r="C513" s="251"/>
      <c r="D513" s="226">
        <f>D514/2.7</f>
        <v>5555.5555555555547</v>
      </c>
      <c r="E513" s="226"/>
      <c r="F513" s="226"/>
      <c r="G513" s="226"/>
      <c r="H513" s="405"/>
      <c r="I513" s="405"/>
      <c r="J513" s="405"/>
      <c r="K513" s="405"/>
      <c r="L513" s="405"/>
      <c r="M513" s="405"/>
      <c r="N513" s="405"/>
      <c r="O513" s="405"/>
      <c r="P513" s="405"/>
      <c r="Q513" s="405"/>
      <c r="R513" s="405"/>
      <c r="S513" s="405"/>
      <c r="T513" s="405"/>
      <c r="U513" s="405"/>
      <c r="V513" s="405"/>
      <c r="W513" s="405"/>
      <c r="X513" s="405"/>
      <c r="Y513" s="405"/>
      <c r="Z513" s="405"/>
      <c r="AA513" s="405"/>
      <c r="AB513" s="405"/>
      <c r="AC513" s="405"/>
      <c r="AD513" s="405"/>
      <c r="AE513" s="405"/>
      <c r="AF513" s="405"/>
      <c r="AG513" s="405"/>
      <c r="AH513" s="405"/>
      <c r="AI513" s="405"/>
      <c r="AJ513" s="405"/>
      <c r="AK513" s="405"/>
      <c r="AL513" s="405"/>
      <c r="AM513" s="405"/>
      <c r="AN513" s="405"/>
      <c r="AO513" s="405"/>
      <c r="AP513" s="405"/>
      <c r="AQ513" s="405"/>
      <c r="AR513" s="405"/>
      <c r="AS513" s="405"/>
      <c r="AT513" s="405"/>
      <c r="AU513" s="405"/>
      <c r="AV513" s="405"/>
      <c r="AW513" s="405"/>
      <c r="AX513" s="405"/>
      <c r="AY513" s="405"/>
      <c r="AZ513" s="405"/>
      <c r="BA513" s="405"/>
      <c r="BB513" s="405"/>
      <c r="BC513" s="405"/>
      <c r="BD513" s="405"/>
      <c r="BE513" s="405"/>
      <c r="BF513" s="405"/>
      <c r="BG513" s="405"/>
      <c r="BH513" s="405"/>
      <c r="BI513" s="405"/>
      <c r="BJ513" s="405"/>
      <c r="BK513" s="405"/>
      <c r="BL513" s="405"/>
      <c r="BM513" s="405"/>
      <c r="BN513" s="405"/>
      <c r="BO513" s="405"/>
      <c r="BP513" s="405"/>
      <c r="BQ513" s="405"/>
      <c r="BR513" s="405"/>
      <c r="BS513" s="405"/>
      <c r="BT513" s="405"/>
    </row>
    <row r="514" spans="1:72" s="245" customFormat="1" hidden="1" x14ac:dyDescent="0.25">
      <c r="B514" s="246" t="s">
        <v>337</v>
      </c>
      <c r="C514" s="247"/>
      <c r="D514" s="226">
        <v>15000</v>
      </c>
      <c r="E514" s="247"/>
      <c r="F514" s="247"/>
      <c r="G514" s="247"/>
      <c r="H514" s="405"/>
      <c r="I514" s="405"/>
      <c r="J514" s="405"/>
      <c r="K514" s="405"/>
      <c r="L514" s="405"/>
      <c r="M514" s="405"/>
      <c r="N514" s="405"/>
      <c r="O514" s="405"/>
      <c r="P514" s="405"/>
      <c r="Q514" s="405"/>
      <c r="R514" s="405"/>
      <c r="S514" s="405"/>
      <c r="T514" s="405"/>
      <c r="U514" s="405"/>
      <c r="V514" s="405"/>
      <c r="W514" s="405"/>
      <c r="X514" s="405"/>
      <c r="Y514" s="405"/>
      <c r="Z514" s="405"/>
      <c r="AA514" s="405"/>
      <c r="AB514" s="405"/>
      <c r="AC514" s="405"/>
      <c r="AD514" s="405"/>
      <c r="AE514" s="405"/>
      <c r="AF514" s="405"/>
      <c r="AG514" s="405"/>
      <c r="AH514" s="405"/>
      <c r="AI514" s="405"/>
      <c r="AJ514" s="405"/>
      <c r="AK514" s="405"/>
      <c r="AL514" s="405"/>
      <c r="AM514" s="405"/>
      <c r="AN514" s="405"/>
      <c r="AO514" s="405"/>
      <c r="AP514" s="405"/>
      <c r="AQ514" s="405"/>
      <c r="AR514" s="405"/>
      <c r="AS514" s="405"/>
      <c r="AT514" s="405"/>
      <c r="AU514" s="405"/>
      <c r="AV514" s="405"/>
      <c r="AW514" s="405"/>
      <c r="AX514" s="405"/>
      <c r="AY514" s="405"/>
      <c r="AZ514" s="405"/>
      <c r="BA514" s="405"/>
      <c r="BB514" s="405"/>
      <c r="BC514" s="405"/>
      <c r="BD514" s="405"/>
      <c r="BE514" s="405"/>
      <c r="BF514" s="405"/>
      <c r="BG514" s="405"/>
      <c r="BH514" s="405"/>
      <c r="BI514" s="405"/>
      <c r="BJ514" s="405"/>
      <c r="BK514" s="405"/>
      <c r="BL514" s="405"/>
      <c r="BM514" s="405"/>
      <c r="BN514" s="405"/>
      <c r="BO514" s="405"/>
      <c r="BP514" s="405"/>
      <c r="BQ514" s="405"/>
      <c r="BR514" s="405"/>
      <c r="BS514" s="405"/>
      <c r="BT514" s="405"/>
    </row>
    <row r="515" spans="1:72" s="245" customFormat="1" hidden="1" x14ac:dyDescent="0.25">
      <c r="A515" s="245">
        <v>1</v>
      </c>
      <c r="B515" s="256" t="s">
        <v>113</v>
      </c>
      <c r="C515" s="251"/>
      <c r="D515" s="226">
        <f>D516/8.5</f>
        <v>22588.235294117647</v>
      </c>
      <c r="E515" s="226"/>
      <c r="F515" s="226"/>
      <c r="G515" s="226"/>
      <c r="H515" s="405"/>
      <c r="I515" s="405"/>
      <c r="J515" s="405"/>
      <c r="K515" s="405"/>
      <c r="L515" s="405"/>
      <c r="M515" s="405"/>
      <c r="N515" s="405"/>
      <c r="O515" s="405"/>
      <c r="P515" s="405"/>
      <c r="Q515" s="405"/>
      <c r="R515" s="405"/>
      <c r="S515" s="405"/>
      <c r="T515" s="405"/>
      <c r="U515" s="405"/>
      <c r="V515" s="405"/>
      <c r="W515" s="405"/>
      <c r="X515" s="405"/>
      <c r="Y515" s="405"/>
      <c r="Z515" s="405"/>
      <c r="AA515" s="405"/>
      <c r="AB515" s="405"/>
      <c r="AC515" s="405"/>
      <c r="AD515" s="405"/>
      <c r="AE515" s="405"/>
      <c r="AF515" s="405"/>
      <c r="AG515" s="405"/>
      <c r="AH515" s="405"/>
      <c r="AI515" s="405"/>
      <c r="AJ515" s="405"/>
      <c r="AK515" s="405"/>
      <c r="AL515" s="405"/>
      <c r="AM515" s="405"/>
      <c r="AN515" s="405"/>
      <c r="AO515" s="405"/>
      <c r="AP515" s="405"/>
      <c r="AQ515" s="405"/>
      <c r="AR515" s="405"/>
      <c r="AS515" s="405"/>
      <c r="AT515" s="405"/>
      <c r="AU515" s="405"/>
      <c r="AV515" s="405"/>
      <c r="AW515" s="405"/>
      <c r="AX515" s="405"/>
      <c r="AY515" s="405"/>
      <c r="AZ515" s="405"/>
      <c r="BA515" s="405"/>
      <c r="BB515" s="405"/>
      <c r="BC515" s="405"/>
      <c r="BD515" s="405"/>
      <c r="BE515" s="405"/>
      <c r="BF515" s="405"/>
      <c r="BG515" s="405"/>
      <c r="BH515" s="405"/>
      <c r="BI515" s="405"/>
      <c r="BJ515" s="405"/>
      <c r="BK515" s="405"/>
      <c r="BL515" s="405"/>
      <c r="BM515" s="405"/>
      <c r="BN515" s="405"/>
      <c r="BO515" s="405"/>
      <c r="BP515" s="405"/>
      <c r="BQ515" s="405"/>
      <c r="BR515" s="405"/>
      <c r="BS515" s="405"/>
      <c r="BT515" s="405"/>
    </row>
    <row r="516" spans="1:72" s="245" customFormat="1" hidden="1" x14ac:dyDescent="0.25">
      <c r="A516" s="245">
        <v>1</v>
      </c>
      <c r="B516" s="249" t="s">
        <v>147</v>
      </c>
      <c r="C516" s="251"/>
      <c r="D516" s="226">
        <v>192000</v>
      </c>
      <c r="E516" s="226"/>
      <c r="F516" s="226"/>
      <c r="G516" s="226"/>
      <c r="H516" s="563"/>
      <c r="I516" s="405"/>
      <c r="J516" s="405"/>
      <c r="K516" s="405"/>
      <c r="L516" s="405"/>
      <c r="M516" s="405"/>
      <c r="N516" s="405"/>
      <c r="O516" s="405"/>
      <c r="P516" s="405"/>
      <c r="Q516" s="405"/>
      <c r="R516" s="405"/>
      <c r="S516" s="405"/>
      <c r="T516" s="405"/>
      <c r="U516" s="405"/>
      <c r="V516" s="405"/>
      <c r="W516" s="405"/>
      <c r="X516" s="405"/>
      <c r="Y516" s="405"/>
      <c r="Z516" s="405"/>
      <c r="AA516" s="405"/>
      <c r="AB516" s="405"/>
      <c r="AC516" s="405"/>
      <c r="AD516" s="405"/>
      <c r="AE516" s="405"/>
      <c r="AF516" s="405"/>
      <c r="AG516" s="405"/>
      <c r="AH516" s="405"/>
      <c r="AI516" s="405"/>
      <c r="AJ516" s="405"/>
      <c r="AK516" s="405"/>
      <c r="AL516" s="405"/>
      <c r="AM516" s="405"/>
      <c r="AN516" s="405"/>
      <c r="AO516" s="405"/>
      <c r="AP516" s="405"/>
      <c r="AQ516" s="405"/>
      <c r="AR516" s="405"/>
      <c r="AS516" s="405"/>
      <c r="AT516" s="405"/>
      <c r="AU516" s="405"/>
      <c r="AV516" s="405"/>
      <c r="AW516" s="405"/>
      <c r="AX516" s="405"/>
      <c r="AY516" s="405"/>
      <c r="AZ516" s="405"/>
      <c r="BA516" s="405"/>
      <c r="BB516" s="405"/>
      <c r="BC516" s="405"/>
      <c r="BD516" s="405"/>
      <c r="BE516" s="405"/>
      <c r="BF516" s="405"/>
      <c r="BG516" s="405"/>
      <c r="BH516" s="405"/>
      <c r="BI516" s="405"/>
      <c r="BJ516" s="405"/>
      <c r="BK516" s="405"/>
      <c r="BL516" s="405"/>
      <c r="BM516" s="405"/>
      <c r="BN516" s="405"/>
      <c r="BO516" s="405"/>
      <c r="BP516" s="405"/>
      <c r="BQ516" s="405"/>
      <c r="BR516" s="405"/>
      <c r="BS516" s="405"/>
      <c r="BT516" s="405"/>
    </row>
    <row r="517" spans="1:72" s="245" customFormat="1" hidden="1" x14ac:dyDescent="0.25">
      <c r="A517" s="245">
        <v>1</v>
      </c>
      <c r="B517" s="289" t="s">
        <v>309</v>
      </c>
      <c r="C517" s="251"/>
      <c r="D517" s="226">
        <v>7000</v>
      </c>
      <c r="E517" s="226"/>
      <c r="F517" s="226"/>
      <c r="G517" s="226"/>
      <c r="H517" s="405"/>
      <c r="I517" s="405"/>
      <c r="J517" s="405"/>
      <c r="K517" s="405"/>
      <c r="L517" s="405"/>
      <c r="M517" s="405"/>
      <c r="N517" s="405"/>
      <c r="O517" s="405"/>
      <c r="P517" s="405"/>
      <c r="Q517" s="405"/>
      <c r="R517" s="405"/>
      <c r="S517" s="405"/>
      <c r="T517" s="405"/>
      <c r="U517" s="405"/>
      <c r="V517" s="405"/>
      <c r="W517" s="405"/>
      <c r="X517" s="405"/>
      <c r="Y517" s="405"/>
      <c r="Z517" s="405"/>
      <c r="AA517" s="405"/>
      <c r="AB517" s="405"/>
      <c r="AC517" s="405"/>
      <c r="AD517" s="405"/>
      <c r="AE517" s="405"/>
      <c r="AF517" s="405"/>
      <c r="AG517" s="405"/>
      <c r="AH517" s="405"/>
      <c r="AI517" s="405"/>
      <c r="AJ517" s="405"/>
      <c r="AK517" s="405"/>
      <c r="AL517" s="405"/>
      <c r="AM517" s="405"/>
      <c r="AN517" s="405"/>
      <c r="AO517" s="405"/>
      <c r="AP517" s="405"/>
      <c r="AQ517" s="405"/>
      <c r="AR517" s="405"/>
      <c r="AS517" s="405"/>
      <c r="AT517" s="405"/>
      <c r="AU517" s="405"/>
      <c r="AV517" s="405"/>
      <c r="AW517" s="405"/>
      <c r="AX517" s="405"/>
      <c r="AY517" s="405"/>
      <c r="AZ517" s="405"/>
      <c r="BA517" s="405"/>
      <c r="BB517" s="405"/>
      <c r="BC517" s="405"/>
      <c r="BD517" s="405"/>
      <c r="BE517" s="405"/>
      <c r="BF517" s="405"/>
      <c r="BG517" s="405"/>
      <c r="BH517" s="405"/>
      <c r="BI517" s="405"/>
      <c r="BJ517" s="405"/>
      <c r="BK517" s="405"/>
      <c r="BL517" s="405"/>
      <c r="BM517" s="405"/>
      <c r="BN517" s="405"/>
      <c r="BO517" s="405"/>
      <c r="BP517" s="405"/>
      <c r="BQ517" s="405"/>
      <c r="BR517" s="405"/>
      <c r="BS517" s="405"/>
      <c r="BT517" s="405"/>
    </row>
    <row r="518" spans="1:72" s="245" customFormat="1" ht="30" hidden="1" x14ac:dyDescent="0.25">
      <c r="A518" s="245">
        <v>1</v>
      </c>
      <c r="B518" s="256" t="s">
        <v>114</v>
      </c>
      <c r="C518" s="251"/>
      <c r="D518" s="226"/>
      <c r="E518" s="226"/>
      <c r="F518" s="226"/>
      <c r="G518" s="226"/>
      <c r="H518" s="405"/>
      <c r="I518" s="405"/>
      <c r="J518" s="405"/>
      <c r="K518" s="405"/>
      <c r="L518" s="405"/>
      <c r="M518" s="405"/>
      <c r="N518" s="405"/>
      <c r="O518" s="405"/>
      <c r="P518" s="405"/>
      <c r="Q518" s="405"/>
      <c r="R518" s="405"/>
      <c r="S518" s="405"/>
      <c r="T518" s="405"/>
      <c r="U518" s="405"/>
      <c r="V518" s="405"/>
      <c r="W518" s="405"/>
      <c r="X518" s="405"/>
      <c r="Y518" s="405"/>
      <c r="Z518" s="405"/>
      <c r="AA518" s="405"/>
      <c r="AB518" s="405"/>
      <c r="AC518" s="405"/>
      <c r="AD518" s="405"/>
      <c r="AE518" s="405"/>
      <c r="AF518" s="405"/>
      <c r="AG518" s="405"/>
      <c r="AH518" s="405"/>
      <c r="AI518" s="405"/>
      <c r="AJ518" s="405"/>
      <c r="AK518" s="405"/>
      <c r="AL518" s="405"/>
      <c r="AM518" s="405"/>
      <c r="AN518" s="405"/>
      <c r="AO518" s="405"/>
      <c r="AP518" s="405"/>
      <c r="AQ518" s="405"/>
      <c r="AR518" s="405"/>
      <c r="AS518" s="405"/>
      <c r="AT518" s="405"/>
      <c r="AU518" s="405"/>
      <c r="AV518" s="405"/>
      <c r="AW518" s="405"/>
      <c r="AX518" s="405"/>
      <c r="AY518" s="405"/>
      <c r="AZ518" s="405"/>
      <c r="BA518" s="405"/>
      <c r="BB518" s="405"/>
      <c r="BC518" s="405"/>
      <c r="BD518" s="405"/>
      <c r="BE518" s="405"/>
      <c r="BF518" s="405"/>
      <c r="BG518" s="405"/>
      <c r="BH518" s="405"/>
      <c r="BI518" s="405"/>
      <c r="BJ518" s="405"/>
      <c r="BK518" s="405"/>
      <c r="BL518" s="405"/>
      <c r="BM518" s="405"/>
      <c r="BN518" s="405"/>
      <c r="BO518" s="405"/>
      <c r="BP518" s="405"/>
      <c r="BQ518" s="405"/>
      <c r="BR518" s="405"/>
      <c r="BS518" s="405"/>
      <c r="BT518" s="405"/>
    </row>
    <row r="519" spans="1:72" s="245" customFormat="1" hidden="1" x14ac:dyDescent="0.25">
      <c r="A519" s="245">
        <v>1</v>
      </c>
      <c r="B519" s="262" t="s">
        <v>148</v>
      </c>
      <c r="C519" s="251"/>
      <c r="D519" s="234">
        <f>D513+ROUND((D517+D516)/3.9,0)+D518</f>
        <v>56581.555555555555</v>
      </c>
      <c r="E519" s="226"/>
      <c r="F519" s="226"/>
      <c r="G519" s="226"/>
      <c r="H519" s="405"/>
      <c r="I519" s="405"/>
      <c r="J519" s="405"/>
      <c r="K519" s="405"/>
      <c r="L519" s="405"/>
      <c r="M519" s="405"/>
      <c r="N519" s="405"/>
      <c r="O519" s="405"/>
      <c r="P519" s="405"/>
      <c r="Q519" s="405"/>
      <c r="R519" s="405"/>
      <c r="S519" s="405"/>
      <c r="T519" s="405"/>
      <c r="U519" s="405"/>
      <c r="V519" s="405"/>
      <c r="W519" s="405"/>
      <c r="X519" s="405"/>
      <c r="Y519" s="405"/>
      <c r="Z519" s="405"/>
      <c r="AA519" s="405"/>
      <c r="AB519" s="405"/>
      <c r="AC519" s="405"/>
      <c r="AD519" s="405"/>
      <c r="AE519" s="405"/>
      <c r="AF519" s="405"/>
      <c r="AG519" s="405"/>
      <c r="AH519" s="405"/>
      <c r="AI519" s="405"/>
      <c r="AJ519" s="405"/>
      <c r="AK519" s="405"/>
      <c r="AL519" s="405"/>
      <c r="AM519" s="405"/>
      <c r="AN519" s="405"/>
      <c r="AO519" s="405"/>
      <c r="AP519" s="405"/>
      <c r="AQ519" s="405"/>
      <c r="AR519" s="405"/>
      <c r="AS519" s="405"/>
      <c r="AT519" s="405"/>
      <c r="AU519" s="405"/>
      <c r="AV519" s="405"/>
      <c r="AW519" s="405"/>
      <c r="AX519" s="405"/>
      <c r="AY519" s="405"/>
      <c r="AZ519" s="405"/>
      <c r="BA519" s="405"/>
      <c r="BB519" s="405"/>
      <c r="BC519" s="405"/>
      <c r="BD519" s="405"/>
      <c r="BE519" s="405"/>
      <c r="BF519" s="405"/>
      <c r="BG519" s="405"/>
      <c r="BH519" s="405"/>
      <c r="BI519" s="405"/>
      <c r="BJ519" s="405"/>
      <c r="BK519" s="405"/>
      <c r="BL519" s="405"/>
      <c r="BM519" s="405"/>
      <c r="BN519" s="405"/>
      <c r="BO519" s="405"/>
      <c r="BP519" s="405"/>
      <c r="BQ519" s="405"/>
      <c r="BR519" s="405"/>
      <c r="BS519" s="405"/>
      <c r="BT519" s="405"/>
    </row>
    <row r="520" spans="1:72" s="245" customFormat="1" hidden="1" x14ac:dyDescent="0.25">
      <c r="A520" s="245">
        <v>1</v>
      </c>
      <c r="B520" s="542" t="s">
        <v>10</v>
      </c>
      <c r="C520" s="565"/>
      <c r="D520" s="565"/>
      <c r="E520" s="565"/>
      <c r="F520" s="565"/>
      <c r="G520" s="565"/>
      <c r="H520" s="405"/>
      <c r="I520" s="405"/>
      <c r="J520" s="405"/>
      <c r="K520" s="405"/>
      <c r="L520" s="405"/>
      <c r="M520" s="405"/>
      <c r="N520" s="405"/>
      <c r="O520" s="405"/>
      <c r="P520" s="405"/>
      <c r="Q520" s="405"/>
      <c r="R520" s="405"/>
      <c r="S520" s="405"/>
      <c r="T520" s="405"/>
      <c r="U520" s="405"/>
      <c r="V520" s="405"/>
      <c r="W520" s="405"/>
      <c r="X520" s="405"/>
      <c r="Y520" s="405"/>
      <c r="Z520" s="405"/>
      <c r="AA520" s="405"/>
      <c r="AB520" s="405"/>
      <c r="AC520" s="405"/>
      <c r="AD520" s="405"/>
      <c r="AE520" s="405"/>
      <c r="AF520" s="405"/>
      <c r="AG520" s="405"/>
      <c r="AH520" s="405"/>
      <c r="AI520" s="405"/>
      <c r="AJ520" s="405"/>
      <c r="AK520" s="405"/>
      <c r="AL520" s="405"/>
      <c r="AM520" s="405"/>
      <c r="AN520" s="405"/>
      <c r="AO520" s="405"/>
      <c r="AP520" s="405"/>
      <c r="AQ520" s="405"/>
      <c r="AR520" s="405"/>
      <c r="AS520" s="405"/>
      <c r="AT520" s="405"/>
      <c r="AU520" s="405"/>
      <c r="AV520" s="405"/>
      <c r="AW520" s="405"/>
      <c r="AX520" s="405"/>
      <c r="AY520" s="405"/>
      <c r="AZ520" s="405"/>
      <c r="BA520" s="405"/>
      <c r="BB520" s="405"/>
      <c r="BC520" s="405"/>
      <c r="BD520" s="405"/>
      <c r="BE520" s="405"/>
      <c r="BF520" s="405"/>
      <c r="BG520" s="405"/>
      <c r="BH520" s="405"/>
      <c r="BI520" s="405"/>
      <c r="BJ520" s="405"/>
      <c r="BK520" s="405"/>
      <c r="BL520" s="405"/>
      <c r="BM520" s="405"/>
      <c r="BN520" s="405"/>
      <c r="BO520" s="405"/>
      <c r="BP520" s="405"/>
      <c r="BQ520" s="405"/>
      <c r="BR520" s="405"/>
      <c r="BS520" s="405"/>
      <c r="BT520" s="405"/>
    </row>
    <row r="521" spans="1:72" s="245" customFormat="1" ht="20.25" hidden="1" customHeight="1" x14ac:dyDescent="0.25">
      <c r="A521" s="245">
        <v>1</v>
      </c>
      <c r="B521" s="525" t="s">
        <v>188</v>
      </c>
      <c r="C521" s="303"/>
      <c r="D521" s="226"/>
      <c r="E521" s="226"/>
      <c r="F521" s="226"/>
      <c r="G521" s="226"/>
      <c r="H521" s="405"/>
      <c r="I521" s="405"/>
      <c r="J521" s="405"/>
      <c r="K521" s="405"/>
      <c r="L521" s="405"/>
      <c r="M521" s="405"/>
      <c r="N521" s="405"/>
      <c r="O521" s="405"/>
      <c r="P521" s="405"/>
      <c r="Q521" s="405"/>
      <c r="R521" s="405"/>
      <c r="S521" s="405"/>
      <c r="T521" s="405"/>
      <c r="U521" s="405"/>
      <c r="V521" s="405"/>
      <c r="W521" s="405"/>
      <c r="X521" s="405"/>
      <c r="Y521" s="405"/>
      <c r="Z521" s="405"/>
      <c r="AA521" s="405"/>
      <c r="AB521" s="405"/>
      <c r="AC521" s="405"/>
      <c r="AD521" s="405"/>
      <c r="AE521" s="405"/>
      <c r="AF521" s="405"/>
      <c r="AG521" s="405"/>
      <c r="AH521" s="405"/>
      <c r="AI521" s="405"/>
      <c r="AJ521" s="405"/>
      <c r="AK521" s="405"/>
      <c r="AL521" s="405"/>
      <c r="AM521" s="405"/>
      <c r="AN521" s="405"/>
      <c r="AO521" s="405"/>
      <c r="AP521" s="405"/>
      <c r="AQ521" s="405"/>
      <c r="AR521" s="405"/>
      <c r="AS521" s="405"/>
      <c r="AT521" s="405"/>
      <c r="AU521" s="405"/>
      <c r="AV521" s="405"/>
      <c r="AW521" s="405"/>
      <c r="AX521" s="405"/>
      <c r="AY521" s="405"/>
      <c r="AZ521" s="405"/>
      <c r="BA521" s="405"/>
      <c r="BB521" s="405"/>
      <c r="BC521" s="405"/>
      <c r="BD521" s="405"/>
      <c r="BE521" s="405"/>
      <c r="BF521" s="405"/>
      <c r="BG521" s="405"/>
      <c r="BH521" s="405"/>
      <c r="BI521" s="405"/>
      <c r="BJ521" s="405"/>
      <c r="BK521" s="405"/>
      <c r="BL521" s="405"/>
      <c r="BM521" s="405"/>
      <c r="BN521" s="405"/>
      <c r="BO521" s="405"/>
      <c r="BP521" s="405"/>
      <c r="BQ521" s="405"/>
      <c r="BR521" s="405"/>
      <c r="BS521" s="405"/>
      <c r="BT521" s="405"/>
    </row>
    <row r="522" spans="1:72" s="245" customFormat="1" hidden="1" x14ac:dyDescent="0.25">
      <c r="A522" s="245">
        <v>1</v>
      </c>
      <c r="B522" s="300" t="s">
        <v>4</v>
      </c>
      <c r="C522" s="303"/>
      <c r="D522" s="226"/>
      <c r="E522" s="226"/>
      <c r="F522" s="226"/>
      <c r="G522" s="226"/>
      <c r="H522" s="405"/>
      <c r="I522" s="405"/>
      <c r="J522" s="405"/>
      <c r="K522" s="405"/>
      <c r="L522" s="405"/>
      <c r="M522" s="405"/>
      <c r="N522" s="405"/>
      <c r="O522" s="405"/>
      <c r="P522" s="405"/>
      <c r="Q522" s="405"/>
      <c r="R522" s="405"/>
      <c r="S522" s="405"/>
      <c r="T522" s="405"/>
      <c r="U522" s="405"/>
      <c r="V522" s="405"/>
      <c r="W522" s="405"/>
      <c r="X522" s="405"/>
      <c r="Y522" s="405"/>
      <c r="Z522" s="405"/>
      <c r="AA522" s="405"/>
      <c r="AB522" s="405"/>
      <c r="AC522" s="405"/>
      <c r="AD522" s="405"/>
      <c r="AE522" s="405"/>
      <c r="AF522" s="405"/>
      <c r="AG522" s="405"/>
      <c r="AH522" s="405"/>
      <c r="AI522" s="405"/>
      <c r="AJ522" s="405"/>
      <c r="AK522" s="405"/>
      <c r="AL522" s="405"/>
      <c r="AM522" s="405"/>
      <c r="AN522" s="405"/>
      <c r="AO522" s="405"/>
      <c r="AP522" s="405"/>
      <c r="AQ522" s="405"/>
      <c r="AR522" s="405"/>
      <c r="AS522" s="405"/>
      <c r="AT522" s="405"/>
      <c r="AU522" s="405"/>
      <c r="AV522" s="405"/>
      <c r="AW522" s="405"/>
      <c r="AX522" s="405"/>
      <c r="AY522" s="405"/>
      <c r="AZ522" s="405"/>
      <c r="BA522" s="405"/>
      <c r="BB522" s="405"/>
      <c r="BC522" s="405"/>
      <c r="BD522" s="405"/>
      <c r="BE522" s="405"/>
      <c r="BF522" s="405"/>
      <c r="BG522" s="405"/>
      <c r="BH522" s="405"/>
      <c r="BI522" s="405"/>
      <c r="BJ522" s="405"/>
      <c r="BK522" s="405"/>
      <c r="BL522" s="405"/>
      <c r="BM522" s="405"/>
      <c r="BN522" s="405"/>
      <c r="BO522" s="405"/>
      <c r="BP522" s="405"/>
      <c r="BQ522" s="405"/>
      <c r="BR522" s="405"/>
      <c r="BS522" s="405"/>
      <c r="BT522" s="405"/>
    </row>
    <row r="523" spans="1:72" s="245" customFormat="1" hidden="1" x14ac:dyDescent="0.25">
      <c r="A523" s="245">
        <v>1</v>
      </c>
      <c r="B523" s="227" t="s">
        <v>37</v>
      </c>
      <c r="C523" s="497">
        <v>340</v>
      </c>
      <c r="D523" s="226">
        <v>660</v>
      </c>
      <c r="E523" s="498">
        <v>11</v>
      </c>
      <c r="F523" s="226">
        <f>ROUND(G523/C523,0)</f>
        <v>21</v>
      </c>
      <c r="G523" s="226">
        <f>ROUND(D523*E523,0)</f>
        <v>7260</v>
      </c>
      <c r="H523" s="405"/>
      <c r="I523" s="405"/>
      <c r="J523" s="405"/>
      <c r="K523" s="405"/>
      <c r="L523" s="405"/>
      <c r="M523" s="405"/>
      <c r="N523" s="405"/>
      <c r="O523" s="405"/>
      <c r="P523" s="405"/>
      <c r="Q523" s="405"/>
      <c r="R523" s="405"/>
      <c r="S523" s="405"/>
      <c r="T523" s="405"/>
      <c r="U523" s="405"/>
      <c r="V523" s="405"/>
      <c r="W523" s="405"/>
      <c r="X523" s="405"/>
      <c r="Y523" s="405"/>
      <c r="Z523" s="405"/>
      <c r="AA523" s="405"/>
      <c r="AB523" s="405"/>
      <c r="AC523" s="405"/>
      <c r="AD523" s="405"/>
      <c r="AE523" s="405"/>
      <c r="AF523" s="405"/>
      <c r="AG523" s="405"/>
      <c r="AH523" s="405"/>
      <c r="AI523" s="405"/>
      <c r="AJ523" s="405"/>
      <c r="AK523" s="405"/>
      <c r="AL523" s="405"/>
      <c r="AM523" s="405"/>
      <c r="AN523" s="405"/>
      <c r="AO523" s="405"/>
      <c r="AP523" s="405"/>
      <c r="AQ523" s="405"/>
      <c r="AR523" s="405"/>
      <c r="AS523" s="405"/>
      <c r="AT523" s="405"/>
      <c r="AU523" s="405"/>
      <c r="AV523" s="405"/>
      <c r="AW523" s="405"/>
      <c r="AX523" s="405"/>
      <c r="AY523" s="405"/>
      <c r="AZ523" s="405"/>
      <c r="BA523" s="405"/>
      <c r="BB523" s="405"/>
      <c r="BC523" s="405"/>
      <c r="BD523" s="405"/>
      <c r="BE523" s="405"/>
      <c r="BF523" s="405"/>
      <c r="BG523" s="405"/>
      <c r="BH523" s="405"/>
      <c r="BI523" s="405"/>
      <c r="BJ523" s="405"/>
      <c r="BK523" s="405"/>
      <c r="BL523" s="405"/>
      <c r="BM523" s="405"/>
      <c r="BN523" s="405"/>
      <c r="BO523" s="405"/>
      <c r="BP523" s="405"/>
      <c r="BQ523" s="405"/>
      <c r="BR523" s="405"/>
      <c r="BS523" s="405"/>
      <c r="BT523" s="405"/>
    </row>
    <row r="524" spans="1:72" s="245" customFormat="1" hidden="1" x14ac:dyDescent="0.25">
      <c r="A524" s="245">
        <v>1</v>
      </c>
      <c r="B524" s="227" t="s">
        <v>26</v>
      </c>
      <c r="C524" s="497">
        <v>320</v>
      </c>
      <c r="D524" s="226">
        <v>100</v>
      </c>
      <c r="E524" s="498">
        <v>10</v>
      </c>
      <c r="F524" s="226">
        <f>ROUND(G524/C524,0)</f>
        <v>3</v>
      </c>
      <c r="G524" s="226">
        <f>ROUND(D524*E524,0)</f>
        <v>1000</v>
      </c>
      <c r="H524" s="405"/>
      <c r="I524" s="405"/>
      <c r="J524" s="405"/>
      <c r="K524" s="405"/>
      <c r="L524" s="405"/>
      <c r="M524" s="405"/>
      <c r="N524" s="405"/>
      <c r="O524" s="405"/>
      <c r="P524" s="405"/>
      <c r="Q524" s="405"/>
      <c r="R524" s="405"/>
      <c r="S524" s="405"/>
      <c r="T524" s="405"/>
      <c r="U524" s="405"/>
      <c r="V524" s="405"/>
      <c r="W524" s="405"/>
      <c r="X524" s="405"/>
      <c r="Y524" s="405"/>
      <c r="Z524" s="405"/>
      <c r="AA524" s="405"/>
      <c r="AB524" s="405"/>
      <c r="AC524" s="405"/>
      <c r="AD524" s="405"/>
      <c r="AE524" s="405"/>
      <c r="AF524" s="405"/>
      <c r="AG524" s="405"/>
      <c r="AH524" s="405"/>
      <c r="AI524" s="405"/>
      <c r="AJ524" s="405"/>
      <c r="AK524" s="405"/>
      <c r="AL524" s="405"/>
      <c r="AM524" s="405"/>
      <c r="AN524" s="405"/>
      <c r="AO524" s="405"/>
      <c r="AP524" s="405"/>
      <c r="AQ524" s="405"/>
      <c r="AR524" s="405"/>
      <c r="AS524" s="405"/>
      <c r="AT524" s="405"/>
      <c r="AU524" s="405"/>
      <c r="AV524" s="405"/>
      <c r="AW524" s="405"/>
      <c r="AX524" s="405"/>
      <c r="AY524" s="405"/>
      <c r="AZ524" s="405"/>
      <c r="BA524" s="405"/>
      <c r="BB524" s="405"/>
      <c r="BC524" s="405"/>
      <c r="BD524" s="405"/>
      <c r="BE524" s="405"/>
      <c r="BF524" s="405"/>
      <c r="BG524" s="405"/>
      <c r="BH524" s="405"/>
      <c r="BI524" s="405"/>
      <c r="BJ524" s="405"/>
      <c r="BK524" s="405"/>
      <c r="BL524" s="405"/>
      <c r="BM524" s="405"/>
      <c r="BN524" s="405"/>
      <c r="BO524" s="405"/>
      <c r="BP524" s="405"/>
      <c r="BQ524" s="405"/>
      <c r="BR524" s="405"/>
      <c r="BS524" s="405"/>
      <c r="BT524" s="405"/>
    </row>
    <row r="525" spans="1:72" s="245" customFormat="1" hidden="1" x14ac:dyDescent="0.25">
      <c r="A525" s="245">
        <v>1</v>
      </c>
      <c r="B525" s="227" t="s">
        <v>72</v>
      </c>
      <c r="C525" s="497">
        <v>340</v>
      </c>
      <c r="D525" s="226">
        <v>200</v>
      </c>
      <c r="E525" s="498">
        <v>8.9</v>
      </c>
      <c r="F525" s="226">
        <f>ROUND(G525/C525,0)</f>
        <v>5</v>
      </c>
      <c r="G525" s="226">
        <f>ROUND(D525*E525,0)</f>
        <v>1780</v>
      </c>
      <c r="H525" s="405"/>
      <c r="I525" s="405"/>
      <c r="J525" s="405"/>
      <c r="K525" s="405"/>
      <c r="L525" s="405"/>
      <c r="M525" s="405"/>
      <c r="N525" s="405"/>
      <c r="O525" s="405"/>
      <c r="P525" s="405"/>
      <c r="Q525" s="405"/>
      <c r="R525" s="405"/>
      <c r="S525" s="405"/>
      <c r="T525" s="405"/>
      <c r="U525" s="405"/>
      <c r="V525" s="405"/>
      <c r="W525" s="405"/>
      <c r="X525" s="405"/>
      <c r="Y525" s="405"/>
      <c r="Z525" s="405"/>
      <c r="AA525" s="405"/>
      <c r="AB525" s="405"/>
      <c r="AC525" s="405"/>
      <c r="AD525" s="405"/>
      <c r="AE525" s="405"/>
      <c r="AF525" s="405"/>
      <c r="AG525" s="405"/>
      <c r="AH525" s="405"/>
      <c r="AI525" s="405"/>
      <c r="AJ525" s="405"/>
      <c r="AK525" s="405"/>
      <c r="AL525" s="405"/>
      <c r="AM525" s="405"/>
      <c r="AN525" s="405"/>
      <c r="AO525" s="405"/>
      <c r="AP525" s="405"/>
      <c r="AQ525" s="405"/>
      <c r="AR525" s="405"/>
      <c r="AS525" s="405"/>
      <c r="AT525" s="405"/>
      <c r="AU525" s="405"/>
      <c r="AV525" s="405"/>
      <c r="AW525" s="405"/>
      <c r="AX525" s="405"/>
      <c r="AY525" s="405"/>
      <c r="AZ525" s="405"/>
      <c r="BA525" s="405"/>
      <c r="BB525" s="405"/>
      <c r="BC525" s="405"/>
      <c r="BD525" s="405"/>
      <c r="BE525" s="405"/>
      <c r="BF525" s="405"/>
      <c r="BG525" s="405"/>
      <c r="BH525" s="405"/>
      <c r="BI525" s="405"/>
      <c r="BJ525" s="405"/>
      <c r="BK525" s="405"/>
      <c r="BL525" s="405"/>
      <c r="BM525" s="405"/>
      <c r="BN525" s="405"/>
      <c r="BO525" s="405"/>
      <c r="BP525" s="405"/>
      <c r="BQ525" s="405"/>
      <c r="BR525" s="405"/>
      <c r="BS525" s="405"/>
      <c r="BT525" s="405"/>
    </row>
    <row r="526" spans="1:72" s="245" customFormat="1" hidden="1" x14ac:dyDescent="0.25">
      <c r="A526" s="245">
        <v>1</v>
      </c>
      <c r="B526" s="227" t="s">
        <v>51</v>
      </c>
      <c r="C526" s="497">
        <v>340</v>
      </c>
      <c r="D526" s="226">
        <v>156</v>
      </c>
      <c r="E526" s="498">
        <v>6.1</v>
      </c>
      <c r="F526" s="226">
        <f>ROUND(G526/C526,0)</f>
        <v>3</v>
      </c>
      <c r="G526" s="226">
        <f>ROUND(D526*E526,0)</f>
        <v>952</v>
      </c>
      <c r="H526" s="405"/>
      <c r="I526" s="405"/>
      <c r="J526" s="405"/>
      <c r="K526" s="405"/>
      <c r="L526" s="405"/>
      <c r="M526" s="405"/>
      <c r="N526" s="405"/>
      <c r="O526" s="405"/>
      <c r="P526" s="405"/>
      <c r="Q526" s="405"/>
      <c r="R526" s="405"/>
      <c r="S526" s="405"/>
      <c r="T526" s="405"/>
      <c r="U526" s="405"/>
      <c r="V526" s="405"/>
      <c r="W526" s="405"/>
      <c r="X526" s="405"/>
      <c r="Y526" s="405"/>
      <c r="Z526" s="405"/>
      <c r="AA526" s="405"/>
      <c r="AB526" s="405"/>
      <c r="AC526" s="405"/>
      <c r="AD526" s="405"/>
      <c r="AE526" s="405"/>
      <c r="AF526" s="405"/>
      <c r="AG526" s="405"/>
      <c r="AH526" s="405"/>
      <c r="AI526" s="405"/>
      <c r="AJ526" s="405"/>
      <c r="AK526" s="405"/>
      <c r="AL526" s="405"/>
      <c r="AM526" s="405"/>
      <c r="AN526" s="405"/>
      <c r="AO526" s="405"/>
      <c r="AP526" s="405"/>
      <c r="AQ526" s="405"/>
      <c r="AR526" s="405"/>
      <c r="AS526" s="405"/>
      <c r="AT526" s="405"/>
      <c r="AU526" s="405"/>
      <c r="AV526" s="405"/>
      <c r="AW526" s="405"/>
      <c r="AX526" s="405"/>
      <c r="AY526" s="405"/>
      <c r="AZ526" s="405"/>
      <c r="BA526" s="405"/>
      <c r="BB526" s="405"/>
      <c r="BC526" s="405"/>
      <c r="BD526" s="405"/>
      <c r="BE526" s="405"/>
      <c r="BF526" s="405"/>
      <c r="BG526" s="405"/>
      <c r="BH526" s="405"/>
      <c r="BI526" s="405"/>
      <c r="BJ526" s="405"/>
      <c r="BK526" s="405"/>
      <c r="BL526" s="405"/>
      <c r="BM526" s="405"/>
      <c r="BN526" s="405"/>
      <c r="BO526" s="405"/>
      <c r="BP526" s="405"/>
      <c r="BQ526" s="405"/>
      <c r="BR526" s="405"/>
      <c r="BS526" s="405"/>
      <c r="BT526" s="405"/>
    </row>
    <row r="527" spans="1:72" s="245" customFormat="1" hidden="1" x14ac:dyDescent="0.25">
      <c r="A527" s="245">
        <v>1</v>
      </c>
      <c r="B527" s="491" t="s">
        <v>5</v>
      </c>
      <c r="C527" s="303"/>
      <c r="D527" s="234">
        <f>SUM(D523:D526)</f>
        <v>1116</v>
      </c>
      <c r="E527" s="233">
        <f>G527/D527</f>
        <v>9.849462365591398</v>
      </c>
      <c r="F527" s="234">
        <f>SUM(F523:F526)</f>
        <v>32</v>
      </c>
      <c r="G527" s="234">
        <f>SUM(G523:G526)</f>
        <v>10992</v>
      </c>
      <c r="H527" s="405"/>
      <c r="I527" s="405"/>
      <c r="J527" s="405"/>
      <c r="K527" s="405"/>
      <c r="L527" s="405"/>
      <c r="M527" s="405"/>
      <c r="N527" s="405"/>
      <c r="O527" s="405"/>
      <c r="P527" s="405"/>
      <c r="Q527" s="405"/>
      <c r="R527" s="405"/>
      <c r="S527" s="405"/>
      <c r="T527" s="405"/>
      <c r="U527" s="405"/>
      <c r="V527" s="405"/>
      <c r="W527" s="405"/>
      <c r="X527" s="405"/>
      <c r="Y527" s="405"/>
      <c r="Z527" s="405"/>
      <c r="AA527" s="405"/>
      <c r="AB527" s="405"/>
      <c r="AC527" s="405"/>
      <c r="AD527" s="405"/>
      <c r="AE527" s="405"/>
      <c r="AF527" s="405"/>
      <c r="AG527" s="405"/>
      <c r="AH527" s="405"/>
      <c r="AI527" s="405"/>
      <c r="AJ527" s="405"/>
      <c r="AK527" s="405"/>
      <c r="AL527" s="405"/>
      <c r="AM527" s="405"/>
      <c r="AN527" s="405"/>
      <c r="AO527" s="405"/>
      <c r="AP527" s="405"/>
      <c r="AQ527" s="405"/>
      <c r="AR527" s="405"/>
      <c r="AS527" s="405"/>
      <c r="AT527" s="405"/>
      <c r="AU527" s="405"/>
      <c r="AV527" s="405"/>
      <c r="AW527" s="405"/>
      <c r="AX527" s="405"/>
      <c r="AY527" s="405"/>
      <c r="AZ527" s="405"/>
      <c r="BA527" s="405"/>
      <c r="BB527" s="405"/>
      <c r="BC527" s="405"/>
      <c r="BD527" s="405"/>
      <c r="BE527" s="405"/>
      <c r="BF527" s="405"/>
      <c r="BG527" s="405"/>
      <c r="BH527" s="405"/>
      <c r="BI527" s="405"/>
      <c r="BJ527" s="405"/>
      <c r="BK527" s="405"/>
      <c r="BL527" s="405"/>
      <c r="BM527" s="405"/>
      <c r="BN527" s="405"/>
      <c r="BO527" s="405"/>
      <c r="BP527" s="405"/>
      <c r="BQ527" s="405"/>
      <c r="BR527" s="405"/>
      <c r="BS527" s="405"/>
      <c r="BT527" s="405"/>
    </row>
    <row r="528" spans="1:72" s="325" customFormat="1" ht="18.75" hidden="1" customHeight="1" x14ac:dyDescent="0.25">
      <c r="A528" s="245">
        <v>1</v>
      </c>
      <c r="B528" s="323" t="s">
        <v>213</v>
      </c>
      <c r="C528" s="323"/>
      <c r="D528" s="419"/>
      <c r="E528" s="324"/>
      <c r="F528" s="324"/>
      <c r="G528" s="324"/>
    </row>
    <row r="529" spans="1:72" s="325" customFormat="1" hidden="1" x14ac:dyDescent="0.25">
      <c r="A529" s="245">
        <v>1</v>
      </c>
      <c r="B529" s="246" t="s">
        <v>115</v>
      </c>
      <c r="C529" s="326"/>
      <c r="D529" s="324">
        <f>SUM(D531,D532,D533,D534)+D530/2.7</f>
        <v>5407.5555555555557</v>
      </c>
      <c r="E529" s="324"/>
      <c r="F529" s="324"/>
      <c r="G529" s="324"/>
    </row>
    <row r="530" spans="1:72" s="325" customFormat="1" hidden="1" x14ac:dyDescent="0.25">
      <c r="A530" s="245"/>
      <c r="B530" s="246" t="s">
        <v>337</v>
      </c>
      <c r="C530" s="247"/>
      <c r="D530" s="226">
        <v>42</v>
      </c>
      <c r="E530" s="247"/>
      <c r="F530" s="247"/>
      <c r="G530" s="247"/>
    </row>
    <row r="531" spans="1:72" s="325" customFormat="1" hidden="1" x14ac:dyDescent="0.25">
      <c r="A531" s="245">
        <v>1</v>
      </c>
      <c r="B531" s="327" t="s">
        <v>214</v>
      </c>
      <c r="C531" s="326"/>
      <c r="D531" s="324"/>
      <c r="E531" s="324"/>
      <c r="F531" s="324"/>
      <c r="G531" s="324"/>
    </row>
    <row r="532" spans="1:72" s="325" customFormat="1" ht="17.25" hidden="1" customHeight="1" x14ac:dyDescent="0.25">
      <c r="A532" s="245">
        <v>1</v>
      </c>
      <c r="B532" s="327" t="s">
        <v>215</v>
      </c>
      <c r="C532" s="326"/>
      <c r="D532" s="226">
        <v>700</v>
      </c>
      <c r="E532" s="324"/>
      <c r="F532" s="324"/>
      <c r="G532" s="324"/>
    </row>
    <row r="533" spans="1:72" s="325" customFormat="1" ht="30" hidden="1" x14ac:dyDescent="0.25">
      <c r="A533" s="245">
        <v>1</v>
      </c>
      <c r="B533" s="327" t="s">
        <v>216</v>
      </c>
      <c r="C533" s="326"/>
      <c r="D533" s="226">
        <v>35</v>
      </c>
      <c r="E533" s="324"/>
      <c r="F533" s="324"/>
      <c r="G533" s="324"/>
    </row>
    <row r="534" spans="1:72" s="325" customFormat="1" hidden="1" x14ac:dyDescent="0.25">
      <c r="A534" s="245">
        <v>1</v>
      </c>
      <c r="B534" s="246" t="s">
        <v>217</v>
      </c>
      <c r="C534" s="326"/>
      <c r="D534" s="226">
        <v>4657</v>
      </c>
      <c r="E534" s="324"/>
      <c r="F534" s="324"/>
      <c r="G534" s="324"/>
    </row>
    <row r="535" spans="1:72" s="325" customFormat="1" ht="45" hidden="1" x14ac:dyDescent="0.25">
      <c r="A535" s="245">
        <v>1</v>
      </c>
      <c r="B535" s="246" t="s">
        <v>336</v>
      </c>
      <c r="C535" s="326"/>
      <c r="D535" s="238">
        <v>1764</v>
      </c>
      <c r="E535" s="324"/>
      <c r="F535" s="324"/>
      <c r="G535" s="324"/>
      <c r="H535" s="420"/>
    </row>
    <row r="536" spans="1:72" s="245" customFormat="1" hidden="1" x14ac:dyDescent="0.25">
      <c r="A536" s="245">
        <v>1</v>
      </c>
      <c r="B536" s="256" t="s">
        <v>113</v>
      </c>
      <c r="C536" s="251"/>
      <c r="D536" s="226">
        <f>D537+D538</f>
        <v>16969.176470588234</v>
      </c>
      <c r="E536" s="226"/>
      <c r="F536" s="226"/>
      <c r="G536" s="226"/>
      <c r="H536" s="405"/>
      <c r="I536" s="405"/>
      <c r="J536" s="405"/>
      <c r="K536" s="405"/>
      <c r="L536" s="405"/>
      <c r="M536" s="405"/>
      <c r="N536" s="405"/>
      <c r="O536" s="405"/>
      <c r="P536" s="405"/>
      <c r="Q536" s="405"/>
      <c r="R536" s="405"/>
      <c r="S536" s="405"/>
      <c r="T536" s="405"/>
      <c r="U536" s="405"/>
      <c r="V536" s="405"/>
      <c r="W536" s="405"/>
      <c r="X536" s="405"/>
      <c r="Y536" s="405"/>
      <c r="Z536" s="405"/>
      <c r="AA536" s="405"/>
      <c r="AB536" s="405"/>
      <c r="AC536" s="405"/>
      <c r="AD536" s="405"/>
      <c r="AE536" s="405"/>
      <c r="AF536" s="405"/>
      <c r="AG536" s="405"/>
      <c r="AH536" s="405"/>
      <c r="AI536" s="405"/>
      <c r="AJ536" s="405"/>
      <c r="AK536" s="405"/>
      <c r="AL536" s="405"/>
      <c r="AM536" s="405"/>
      <c r="AN536" s="405"/>
      <c r="AO536" s="405"/>
      <c r="AP536" s="405"/>
      <c r="AQ536" s="405"/>
      <c r="AR536" s="405"/>
      <c r="AS536" s="405"/>
      <c r="AT536" s="405"/>
      <c r="AU536" s="405"/>
      <c r="AV536" s="405"/>
      <c r="AW536" s="405"/>
      <c r="AX536" s="405"/>
      <c r="AY536" s="405"/>
      <c r="AZ536" s="405"/>
      <c r="BA536" s="405"/>
      <c r="BB536" s="405"/>
      <c r="BC536" s="405"/>
      <c r="BD536" s="405"/>
      <c r="BE536" s="405"/>
      <c r="BF536" s="405"/>
      <c r="BG536" s="405"/>
      <c r="BH536" s="405"/>
      <c r="BI536" s="405"/>
      <c r="BJ536" s="405"/>
      <c r="BK536" s="405"/>
      <c r="BL536" s="405"/>
      <c r="BM536" s="405"/>
      <c r="BN536" s="405"/>
      <c r="BO536" s="405"/>
      <c r="BP536" s="405"/>
      <c r="BQ536" s="405"/>
      <c r="BR536" s="405"/>
      <c r="BS536" s="405"/>
      <c r="BT536" s="405"/>
    </row>
    <row r="537" spans="1:72" s="245" customFormat="1" hidden="1" x14ac:dyDescent="0.25">
      <c r="A537" s="245">
        <v>1</v>
      </c>
      <c r="B537" s="256" t="s">
        <v>304</v>
      </c>
      <c r="C537" s="261"/>
      <c r="D537" s="226">
        <v>15000</v>
      </c>
      <c r="E537" s="226"/>
      <c r="F537" s="226"/>
      <c r="G537" s="226"/>
      <c r="H537" s="405"/>
      <c r="I537" s="405"/>
      <c r="J537" s="405"/>
      <c r="K537" s="405"/>
      <c r="L537" s="405"/>
      <c r="M537" s="405"/>
      <c r="N537" s="405"/>
      <c r="O537" s="405"/>
      <c r="P537" s="405"/>
      <c r="Q537" s="405"/>
      <c r="R537" s="405"/>
      <c r="S537" s="405"/>
      <c r="T537" s="405"/>
      <c r="U537" s="405"/>
      <c r="V537" s="405"/>
      <c r="W537" s="405"/>
      <c r="X537" s="405"/>
      <c r="Y537" s="405"/>
      <c r="Z537" s="405"/>
      <c r="AA537" s="405"/>
      <c r="AB537" s="405"/>
      <c r="AC537" s="405"/>
      <c r="AD537" s="405"/>
      <c r="AE537" s="405"/>
      <c r="AF537" s="405"/>
      <c r="AG537" s="405"/>
      <c r="AH537" s="405"/>
      <c r="AI537" s="405"/>
      <c r="AJ537" s="405"/>
      <c r="AK537" s="405"/>
      <c r="AL537" s="405"/>
      <c r="AM537" s="405"/>
      <c r="AN537" s="405"/>
      <c r="AO537" s="405"/>
      <c r="AP537" s="405"/>
      <c r="AQ537" s="405"/>
      <c r="AR537" s="405"/>
      <c r="AS537" s="405"/>
      <c r="AT537" s="405"/>
      <c r="AU537" s="405"/>
      <c r="AV537" s="405"/>
      <c r="AW537" s="405"/>
      <c r="AX537" s="405"/>
      <c r="AY537" s="405"/>
      <c r="AZ537" s="405"/>
      <c r="BA537" s="405"/>
      <c r="BB537" s="405"/>
      <c r="BC537" s="405"/>
      <c r="BD537" s="405"/>
      <c r="BE537" s="405"/>
      <c r="BF537" s="405"/>
      <c r="BG537" s="405"/>
      <c r="BH537" s="405"/>
      <c r="BI537" s="405"/>
      <c r="BJ537" s="405"/>
      <c r="BK537" s="405"/>
      <c r="BL537" s="405"/>
      <c r="BM537" s="405"/>
      <c r="BN537" s="405"/>
      <c r="BO537" s="405"/>
      <c r="BP537" s="405"/>
      <c r="BQ537" s="405"/>
      <c r="BR537" s="405"/>
      <c r="BS537" s="405"/>
      <c r="BT537" s="405"/>
    </row>
    <row r="538" spans="1:72" s="245" customFormat="1" hidden="1" x14ac:dyDescent="0.25">
      <c r="A538" s="245">
        <v>1</v>
      </c>
      <c r="B538" s="256" t="s">
        <v>306</v>
      </c>
      <c r="C538" s="261"/>
      <c r="D538" s="238">
        <f>D539/8.5</f>
        <v>1969.1764705882354</v>
      </c>
      <c r="E538" s="226"/>
      <c r="F538" s="226"/>
      <c r="G538" s="226"/>
      <c r="H538" s="405"/>
      <c r="I538" s="405"/>
      <c r="J538" s="405"/>
      <c r="K538" s="405"/>
      <c r="L538" s="405"/>
      <c r="M538" s="405"/>
      <c r="N538" s="405"/>
      <c r="O538" s="405"/>
      <c r="P538" s="405"/>
      <c r="Q538" s="405"/>
      <c r="R538" s="405"/>
      <c r="S538" s="405"/>
      <c r="T538" s="405"/>
      <c r="U538" s="405"/>
      <c r="V538" s="405"/>
      <c r="W538" s="405"/>
      <c r="X538" s="405"/>
      <c r="Y538" s="405"/>
      <c r="Z538" s="405"/>
      <c r="AA538" s="405"/>
      <c r="AB538" s="405"/>
      <c r="AC538" s="405"/>
      <c r="AD538" s="405"/>
      <c r="AE538" s="405"/>
      <c r="AF538" s="405"/>
      <c r="AG538" s="405"/>
      <c r="AH538" s="405"/>
      <c r="AI538" s="405"/>
      <c r="AJ538" s="405"/>
      <c r="AK538" s="405"/>
      <c r="AL538" s="405"/>
      <c r="AM538" s="405"/>
      <c r="AN538" s="405"/>
      <c r="AO538" s="405"/>
      <c r="AP538" s="405"/>
      <c r="AQ538" s="405"/>
      <c r="AR538" s="405"/>
      <c r="AS538" s="405"/>
      <c r="AT538" s="405"/>
      <c r="AU538" s="405"/>
      <c r="AV538" s="405"/>
      <c r="AW538" s="405"/>
      <c r="AX538" s="405"/>
      <c r="AY538" s="405"/>
      <c r="AZ538" s="405"/>
      <c r="BA538" s="405"/>
      <c r="BB538" s="405"/>
      <c r="BC538" s="405"/>
      <c r="BD538" s="405"/>
      <c r="BE538" s="405"/>
      <c r="BF538" s="405"/>
      <c r="BG538" s="405"/>
      <c r="BH538" s="405"/>
      <c r="BI538" s="405"/>
      <c r="BJ538" s="405"/>
      <c r="BK538" s="405"/>
      <c r="BL538" s="405"/>
      <c r="BM538" s="405"/>
      <c r="BN538" s="405"/>
      <c r="BO538" s="405"/>
      <c r="BP538" s="405"/>
      <c r="BQ538" s="405"/>
      <c r="BR538" s="405"/>
      <c r="BS538" s="405"/>
      <c r="BT538" s="405"/>
    </row>
    <row r="539" spans="1:72" s="325" customFormat="1" hidden="1" x14ac:dyDescent="0.25">
      <c r="A539" s="245">
        <v>1</v>
      </c>
      <c r="B539" s="249" t="s">
        <v>305</v>
      </c>
      <c r="C539" s="330"/>
      <c r="D539" s="226">
        <v>16738</v>
      </c>
      <c r="E539" s="324"/>
      <c r="F539" s="324"/>
      <c r="G539" s="324"/>
    </row>
    <row r="540" spans="1:72" s="325" customFormat="1" ht="15.75" hidden="1" customHeight="1" x14ac:dyDescent="0.25">
      <c r="A540" s="245">
        <v>1</v>
      </c>
      <c r="B540" s="331" t="s">
        <v>218</v>
      </c>
      <c r="C540" s="332"/>
      <c r="D540" s="326">
        <f>D529+ROUND(D537*3.2,0)+D539/3.9</f>
        <v>57699.35042735043</v>
      </c>
      <c r="E540" s="334"/>
      <c r="F540" s="334"/>
      <c r="G540" s="334"/>
    </row>
    <row r="541" spans="1:72" s="325" customFormat="1" ht="15.75" hidden="1" customHeight="1" x14ac:dyDescent="0.25">
      <c r="A541" s="245">
        <v>1</v>
      </c>
      <c r="B541" s="323" t="s">
        <v>150</v>
      </c>
      <c r="C541" s="251"/>
      <c r="D541" s="226"/>
      <c r="E541" s="334"/>
      <c r="F541" s="334"/>
      <c r="G541" s="334"/>
    </row>
    <row r="542" spans="1:72" s="325" customFormat="1" ht="15.75" hidden="1" customHeight="1" x14ac:dyDescent="0.25">
      <c r="A542" s="245">
        <v>1</v>
      </c>
      <c r="B542" s="246" t="s">
        <v>115</v>
      </c>
      <c r="C542" s="251"/>
      <c r="D542" s="226">
        <f>SUM(D543,D544,D551,D557,D558,D559,D560)</f>
        <v>10108</v>
      </c>
      <c r="E542" s="334"/>
      <c r="F542" s="334"/>
      <c r="G542" s="334"/>
    </row>
    <row r="543" spans="1:72" s="325" customFormat="1" ht="15.75" hidden="1" customHeight="1" x14ac:dyDescent="0.25">
      <c r="A543" s="245">
        <v>1</v>
      </c>
      <c r="B543" s="246" t="s">
        <v>214</v>
      </c>
      <c r="C543" s="251"/>
      <c r="D543" s="226"/>
      <c r="E543" s="334"/>
      <c r="F543" s="334"/>
      <c r="G543" s="334"/>
    </row>
    <row r="544" spans="1:72" s="325" customFormat="1" ht="15.75" hidden="1" customHeight="1" x14ac:dyDescent="0.25">
      <c r="A544" s="245">
        <v>1</v>
      </c>
      <c r="B544" s="327" t="s">
        <v>219</v>
      </c>
      <c r="C544" s="251"/>
      <c r="D544" s="226">
        <f>D545+D546+D547+D549</f>
        <v>6344</v>
      </c>
      <c r="E544" s="334"/>
      <c r="F544" s="334"/>
      <c r="G544" s="334"/>
    </row>
    <row r="545" spans="1:7" s="325" customFormat="1" ht="19.5" hidden="1" customHeight="1" x14ac:dyDescent="0.25">
      <c r="A545" s="245">
        <v>1</v>
      </c>
      <c r="B545" s="335" t="s">
        <v>220</v>
      </c>
      <c r="C545" s="251"/>
      <c r="D545" s="324">
        <v>4880</v>
      </c>
      <c r="E545" s="334"/>
      <c r="F545" s="334"/>
      <c r="G545" s="334"/>
    </row>
    <row r="546" spans="1:7" s="325" customFormat="1" ht="15.75" hidden="1" customHeight="1" x14ac:dyDescent="0.25">
      <c r="A546" s="245">
        <v>1</v>
      </c>
      <c r="B546" s="335" t="s">
        <v>221</v>
      </c>
      <c r="C546" s="251"/>
      <c r="D546" s="324">
        <v>1464</v>
      </c>
      <c r="E546" s="334"/>
      <c r="F546" s="334"/>
      <c r="G546" s="334"/>
    </row>
    <row r="547" spans="1:7" s="325" customFormat="1" ht="30.75" hidden="1" customHeight="1" x14ac:dyDescent="0.25">
      <c r="A547" s="245">
        <v>1</v>
      </c>
      <c r="B547" s="335" t="s">
        <v>222</v>
      </c>
      <c r="C547" s="251"/>
      <c r="D547" s="324"/>
      <c r="E547" s="334"/>
      <c r="F547" s="334"/>
      <c r="G547" s="334"/>
    </row>
    <row r="548" spans="1:7" s="325" customFormat="1" hidden="1" x14ac:dyDescent="0.25">
      <c r="A548" s="245">
        <v>1</v>
      </c>
      <c r="B548" s="335" t="s">
        <v>223</v>
      </c>
      <c r="C548" s="251"/>
      <c r="D548" s="324"/>
      <c r="E548" s="334"/>
      <c r="F548" s="334"/>
      <c r="G548" s="334"/>
    </row>
    <row r="549" spans="1:7" s="325" customFormat="1" ht="30" hidden="1" x14ac:dyDescent="0.25">
      <c r="A549" s="245">
        <v>1</v>
      </c>
      <c r="B549" s="335" t="s">
        <v>224</v>
      </c>
      <c r="C549" s="251"/>
      <c r="D549" s="324"/>
      <c r="E549" s="334"/>
      <c r="F549" s="334"/>
      <c r="G549" s="334"/>
    </row>
    <row r="550" spans="1:7" s="325" customFormat="1" hidden="1" x14ac:dyDescent="0.25">
      <c r="A550" s="245">
        <v>1</v>
      </c>
      <c r="B550" s="335" t="s">
        <v>223</v>
      </c>
      <c r="C550" s="251"/>
      <c r="D550" s="421"/>
      <c r="E550" s="334"/>
      <c r="F550" s="334"/>
      <c r="G550" s="334"/>
    </row>
    <row r="551" spans="1:7" s="325" customFormat="1" ht="30" hidden="1" customHeight="1" x14ac:dyDescent="0.25">
      <c r="A551" s="245">
        <v>1</v>
      </c>
      <c r="B551" s="327" t="s">
        <v>225</v>
      </c>
      <c r="C551" s="251"/>
      <c r="D551" s="226">
        <f>SUM(D552,D553,D555)</f>
        <v>3764</v>
      </c>
      <c r="E551" s="334"/>
      <c r="F551" s="334"/>
      <c r="G551" s="334"/>
    </row>
    <row r="552" spans="1:7" s="325" customFormat="1" ht="30" hidden="1" x14ac:dyDescent="0.25">
      <c r="A552" s="245">
        <v>1</v>
      </c>
      <c r="B552" s="335" t="s">
        <v>226</v>
      </c>
      <c r="C552" s="251"/>
      <c r="D552" s="226">
        <v>362</v>
      </c>
      <c r="E552" s="334"/>
      <c r="F552" s="334"/>
      <c r="G552" s="334"/>
    </row>
    <row r="553" spans="1:7" s="325" customFormat="1" ht="45" hidden="1" x14ac:dyDescent="0.25">
      <c r="A553" s="245">
        <v>1</v>
      </c>
      <c r="B553" s="335" t="s">
        <v>227</v>
      </c>
      <c r="C553" s="251"/>
      <c r="D553" s="296">
        <v>2816</v>
      </c>
      <c r="E553" s="334"/>
      <c r="F553" s="334"/>
      <c r="G553" s="334"/>
    </row>
    <row r="554" spans="1:7" s="325" customFormat="1" hidden="1" x14ac:dyDescent="0.25">
      <c r="A554" s="245">
        <v>1</v>
      </c>
      <c r="B554" s="335" t="s">
        <v>223</v>
      </c>
      <c r="C554" s="251"/>
      <c r="D554" s="296">
        <v>1759</v>
      </c>
      <c r="E554" s="334"/>
      <c r="F554" s="334"/>
      <c r="G554" s="334"/>
    </row>
    <row r="555" spans="1:7" s="325" customFormat="1" ht="45" hidden="1" x14ac:dyDescent="0.25">
      <c r="A555" s="245">
        <v>1</v>
      </c>
      <c r="B555" s="335" t="s">
        <v>228</v>
      </c>
      <c r="C555" s="251"/>
      <c r="D555" s="296">
        <v>586</v>
      </c>
      <c r="E555" s="334"/>
      <c r="F555" s="334"/>
      <c r="G555" s="334"/>
    </row>
    <row r="556" spans="1:7" s="325" customFormat="1" hidden="1" x14ac:dyDescent="0.25">
      <c r="A556" s="245">
        <v>1</v>
      </c>
      <c r="B556" s="335" t="s">
        <v>223</v>
      </c>
      <c r="C556" s="251"/>
      <c r="D556" s="296">
        <v>108</v>
      </c>
      <c r="E556" s="334"/>
      <c r="F556" s="334"/>
      <c r="G556" s="334"/>
    </row>
    <row r="557" spans="1:7" s="325" customFormat="1" ht="31.5" hidden="1" customHeight="1" x14ac:dyDescent="0.25">
      <c r="A557" s="245">
        <v>1</v>
      </c>
      <c r="B557" s="327" t="s">
        <v>229</v>
      </c>
      <c r="C557" s="251"/>
      <c r="D557" s="226"/>
      <c r="E557" s="334"/>
      <c r="F557" s="334"/>
      <c r="G557" s="334"/>
    </row>
    <row r="558" spans="1:7" s="325" customFormat="1" ht="30" hidden="1" x14ac:dyDescent="0.25">
      <c r="A558" s="245">
        <v>1</v>
      </c>
      <c r="B558" s="246" t="s">
        <v>230</v>
      </c>
      <c r="C558" s="251"/>
      <c r="D558" s="226"/>
      <c r="E558" s="334"/>
      <c r="F558" s="334"/>
      <c r="G558" s="334"/>
    </row>
    <row r="559" spans="1:7" s="325" customFormat="1" ht="15.75" hidden="1" customHeight="1" x14ac:dyDescent="0.25">
      <c r="A559" s="245">
        <v>1</v>
      </c>
      <c r="B559" s="327" t="s">
        <v>231</v>
      </c>
      <c r="C559" s="251"/>
      <c r="D559" s="226"/>
      <c r="E559" s="334"/>
      <c r="F559" s="334"/>
      <c r="G559" s="334"/>
    </row>
    <row r="560" spans="1:7" s="325" customFormat="1" ht="15.75" hidden="1" customHeight="1" x14ac:dyDescent="0.25">
      <c r="A560" s="245">
        <v>1</v>
      </c>
      <c r="B560" s="246" t="s">
        <v>232</v>
      </c>
      <c r="C560" s="251"/>
      <c r="D560" s="226"/>
      <c r="E560" s="334"/>
      <c r="F560" s="334"/>
      <c r="G560" s="334"/>
    </row>
    <row r="561" spans="1:72" s="325" customFormat="1" hidden="1" x14ac:dyDescent="0.25">
      <c r="A561" s="245">
        <v>1</v>
      </c>
      <c r="B561" s="256" t="s">
        <v>113</v>
      </c>
      <c r="C561" s="326"/>
      <c r="D561" s="324"/>
      <c r="E561" s="334"/>
      <c r="F561" s="334"/>
      <c r="G561" s="334"/>
    </row>
    <row r="562" spans="1:72" s="325" customFormat="1" hidden="1" x14ac:dyDescent="0.25">
      <c r="A562" s="245">
        <v>1</v>
      </c>
      <c r="B562" s="249" t="s">
        <v>147</v>
      </c>
      <c r="C562" s="326"/>
      <c r="D562" s="421"/>
      <c r="E562" s="334"/>
      <c r="F562" s="334"/>
      <c r="G562" s="334"/>
    </row>
    <row r="563" spans="1:72" s="245" customFormat="1" ht="30" hidden="1" x14ac:dyDescent="0.25">
      <c r="A563" s="245">
        <v>1</v>
      </c>
      <c r="B563" s="256" t="s">
        <v>114</v>
      </c>
      <c r="C563" s="251"/>
      <c r="D563" s="226">
        <v>4300</v>
      </c>
      <c r="E563" s="226"/>
      <c r="F563" s="226"/>
      <c r="G563" s="226"/>
      <c r="H563" s="405"/>
      <c r="I563" s="405"/>
      <c r="J563" s="405"/>
      <c r="K563" s="405"/>
      <c r="L563" s="405"/>
      <c r="M563" s="405"/>
      <c r="N563" s="405"/>
      <c r="O563" s="405"/>
      <c r="P563" s="405"/>
      <c r="Q563" s="405"/>
      <c r="R563" s="405"/>
      <c r="S563" s="405"/>
      <c r="T563" s="405"/>
      <c r="U563" s="405"/>
      <c r="V563" s="405"/>
      <c r="W563" s="405"/>
      <c r="X563" s="405"/>
      <c r="Y563" s="405"/>
      <c r="Z563" s="405"/>
      <c r="AA563" s="405"/>
      <c r="AB563" s="405"/>
      <c r="AC563" s="405"/>
      <c r="AD563" s="405"/>
      <c r="AE563" s="405"/>
      <c r="AF563" s="405"/>
      <c r="AG563" s="405"/>
      <c r="AH563" s="405"/>
      <c r="AI563" s="405"/>
      <c r="AJ563" s="405"/>
      <c r="AK563" s="405"/>
      <c r="AL563" s="405"/>
      <c r="AM563" s="405"/>
      <c r="AN563" s="405"/>
      <c r="AO563" s="405"/>
      <c r="AP563" s="405"/>
      <c r="AQ563" s="405"/>
      <c r="AR563" s="405"/>
      <c r="AS563" s="405"/>
      <c r="AT563" s="405"/>
      <c r="AU563" s="405"/>
      <c r="AV563" s="405"/>
      <c r="AW563" s="405"/>
      <c r="AX563" s="405"/>
      <c r="AY563" s="405"/>
      <c r="AZ563" s="405"/>
      <c r="BA563" s="405"/>
      <c r="BB563" s="405"/>
      <c r="BC563" s="405"/>
      <c r="BD563" s="405"/>
      <c r="BE563" s="405"/>
      <c r="BF563" s="405"/>
      <c r="BG563" s="405"/>
      <c r="BH563" s="405"/>
      <c r="BI563" s="405"/>
      <c r="BJ563" s="405"/>
      <c r="BK563" s="405"/>
      <c r="BL563" s="405"/>
      <c r="BM563" s="405"/>
      <c r="BN563" s="405"/>
      <c r="BO563" s="405"/>
      <c r="BP563" s="405"/>
      <c r="BQ563" s="405"/>
      <c r="BR563" s="405"/>
      <c r="BS563" s="405"/>
      <c r="BT563" s="405"/>
    </row>
    <row r="564" spans="1:72" s="325" customFormat="1" ht="15.75" hidden="1" customHeight="1" x14ac:dyDescent="0.25">
      <c r="A564" s="245">
        <v>1</v>
      </c>
      <c r="B564" s="256" t="s">
        <v>233</v>
      </c>
      <c r="C564" s="251"/>
      <c r="D564" s="226"/>
      <c r="E564" s="334"/>
      <c r="F564" s="334"/>
      <c r="G564" s="334"/>
    </row>
    <row r="565" spans="1:72" s="325" customFormat="1" hidden="1" x14ac:dyDescent="0.25">
      <c r="A565" s="245">
        <v>1</v>
      </c>
      <c r="B565" s="337" t="s">
        <v>234</v>
      </c>
      <c r="C565" s="251"/>
      <c r="D565" s="226">
        <v>400</v>
      </c>
      <c r="E565" s="334"/>
      <c r="F565" s="334"/>
      <c r="G565" s="334"/>
    </row>
    <row r="566" spans="1:72" s="325" customFormat="1" hidden="1" x14ac:dyDescent="0.25">
      <c r="A566" s="245">
        <v>1</v>
      </c>
      <c r="B566" s="338" t="s">
        <v>149</v>
      </c>
      <c r="C566" s="251"/>
      <c r="D566" s="234">
        <f>D542+ROUND(D561*3.2,0)+D563</f>
        <v>14408</v>
      </c>
      <c r="E566" s="334"/>
      <c r="F566" s="334"/>
      <c r="G566" s="334"/>
    </row>
    <row r="567" spans="1:72" s="325" customFormat="1" hidden="1" x14ac:dyDescent="0.25">
      <c r="A567" s="245">
        <v>1</v>
      </c>
      <c r="B567" s="339" t="s">
        <v>148</v>
      </c>
      <c r="C567" s="251"/>
      <c r="D567" s="234">
        <f>SUM(D540,D566)</f>
        <v>72107.350427350437</v>
      </c>
      <c r="E567" s="334"/>
      <c r="F567" s="334"/>
      <c r="G567" s="334"/>
    </row>
    <row r="568" spans="1:72" s="245" customFormat="1" ht="15" hidden="1" customHeight="1" x14ac:dyDescent="0.25">
      <c r="A568" s="245">
        <v>1</v>
      </c>
      <c r="B568" s="367" t="s">
        <v>7</v>
      </c>
      <c r="C568" s="559"/>
      <c r="D568" s="226"/>
      <c r="E568" s="226"/>
      <c r="F568" s="226"/>
      <c r="G568" s="226"/>
      <c r="H568" s="405"/>
      <c r="I568" s="405"/>
      <c r="J568" s="405"/>
      <c r="K568" s="405"/>
      <c r="L568" s="405"/>
      <c r="M568" s="405"/>
      <c r="N568" s="405"/>
      <c r="O568" s="405"/>
      <c r="P568" s="405"/>
      <c r="Q568" s="405"/>
      <c r="R568" s="405"/>
      <c r="S568" s="405"/>
      <c r="T568" s="405"/>
      <c r="U568" s="405"/>
      <c r="V568" s="405"/>
      <c r="W568" s="405"/>
      <c r="X568" s="405"/>
      <c r="Y568" s="405"/>
      <c r="Z568" s="405"/>
      <c r="AA568" s="405"/>
      <c r="AB568" s="405"/>
      <c r="AC568" s="405"/>
      <c r="AD568" s="405"/>
      <c r="AE568" s="405"/>
      <c r="AF568" s="405"/>
      <c r="AG568" s="405"/>
      <c r="AH568" s="405"/>
      <c r="AI568" s="405"/>
      <c r="AJ568" s="405"/>
      <c r="AK568" s="405"/>
      <c r="AL568" s="405"/>
      <c r="AM568" s="405"/>
      <c r="AN568" s="405"/>
      <c r="AO568" s="405"/>
      <c r="AP568" s="405"/>
      <c r="AQ568" s="405"/>
      <c r="AR568" s="405"/>
      <c r="AS568" s="405"/>
      <c r="AT568" s="405"/>
      <c r="AU568" s="405"/>
      <c r="AV568" s="405"/>
      <c r="AW568" s="405"/>
      <c r="AX568" s="405"/>
      <c r="AY568" s="405"/>
      <c r="AZ568" s="405"/>
      <c r="BA568" s="405"/>
      <c r="BB568" s="405"/>
      <c r="BC568" s="405"/>
      <c r="BD568" s="405"/>
      <c r="BE568" s="405"/>
      <c r="BF568" s="405"/>
      <c r="BG568" s="405"/>
      <c r="BH568" s="405"/>
      <c r="BI568" s="405"/>
      <c r="BJ568" s="405"/>
      <c r="BK568" s="405"/>
      <c r="BL568" s="405"/>
      <c r="BM568" s="405"/>
      <c r="BN568" s="405"/>
      <c r="BO568" s="405"/>
      <c r="BP568" s="405"/>
      <c r="BQ568" s="405"/>
      <c r="BR568" s="405"/>
      <c r="BS568" s="405"/>
      <c r="BT568" s="405"/>
    </row>
    <row r="569" spans="1:72" s="245" customFormat="1" ht="15" hidden="1" customHeight="1" x14ac:dyDescent="0.25">
      <c r="A569" s="245">
        <v>1</v>
      </c>
      <c r="B569" s="270" t="s">
        <v>136</v>
      </c>
      <c r="C569" s="559"/>
      <c r="D569" s="226"/>
      <c r="E569" s="226"/>
      <c r="F569" s="226"/>
      <c r="G569" s="226"/>
      <c r="H569" s="405"/>
      <c r="I569" s="405"/>
      <c r="J569" s="405"/>
      <c r="K569" s="405"/>
      <c r="L569" s="405"/>
      <c r="M569" s="405"/>
      <c r="N569" s="405"/>
      <c r="O569" s="405"/>
      <c r="P569" s="405"/>
      <c r="Q569" s="405"/>
      <c r="R569" s="405"/>
      <c r="S569" s="405"/>
      <c r="T569" s="405"/>
      <c r="U569" s="405"/>
      <c r="V569" s="405"/>
      <c r="W569" s="405"/>
      <c r="X569" s="405"/>
      <c r="Y569" s="405"/>
      <c r="Z569" s="405"/>
      <c r="AA569" s="405"/>
      <c r="AB569" s="405"/>
      <c r="AC569" s="405"/>
      <c r="AD569" s="405"/>
      <c r="AE569" s="405"/>
      <c r="AF569" s="405"/>
      <c r="AG569" s="405"/>
      <c r="AH569" s="405"/>
      <c r="AI569" s="405"/>
      <c r="AJ569" s="405"/>
      <c r="AK569" s="405"/>
      <c r="AL569" s="405"/>
      <c r="AM569" s="405"/>
      <c r="AN569" s="405"/>
      <c r="AO569" s="405"/>
      <c r="AP569" s="405"/>
      <c r="AQ569" s="405"/>
      <c r="AR569" s="405"/>
      <c r="AS569" s="405"/>
      <c r="AT569" s="405"/>
      <c r="AU569" s="405"/>
      <c r="AV569" s="405"/>
      <c r="AW569" s="405"/>
      <c r="AX569" s="405"/>
      <c r="AY569" s="405"/>
      <c r="AZ569" s="405"/>
      <c r="BA569" s="405"/>
      <c r="BB569" s="405"/>
      <c r="BC569" s="405"/>
      <c r="BD569" s="405"/>
      <c r="BE569" s="405"/>
      <c r="BF569" s="405"/>
      <c r="BG569" s="405"/>
      <c r="BH569" s="405"/>
      <c r="BI569" s="405"/>
      <c r="BJ569" s="405"/>
      <c r="BK569" s="405"/>
      <c r="BL569" s="405"/>
      <c r="BM569" s="405"/>
      <c r="BN569" s="405"/>
      <c r="BO569" s="405"/>
      <c r="BP569" s="405"/>
      <c r="BQ569" s="405"/>
      <c r="BR569" s="405"/>
      <c r="BS569" s="405"/>
      <c r="BT569" s="405"/>
    </row>
    <row r="570" spans="1:72" s="245" customFormat="1" ht="15" hidden="1" customHeight="1" x14ac:dyDescent="0.25">
      <c r="A570" s="245">
        <v>1</v>
      </c>
      <c r="B570" s="310" t="s">
        <v>21</v>
      </c>
      <c r="C570" s="566">
        <v>300</v>
      </c>
      <c r="D570" s="324">
        <v>470</v>
      </c>
      <c r="E570" s="382">
        <v>11</v>
      </c>
      <c r="F570" s="567">
        <f>ROUND(G570/C570,0)</f>
        <v>17</v>
      </c>
      <c r="G570" s="567">
        <f>ROUND(D570*E570,0)</f>
        <v>5170</v>
      </c>
      <c r="H570" s="405"/>
      <c r="I570" s="405"/>
      <c r="J570" s="405"/>
      <c r="K570" s="405"/>
      <c r="L570" s="405"/>
      <c r="M570" s="405"/>
      <c r="N570" s="405"/>
      <c r="O570" s="405"/>
      <c r="P570" s="405"/>
      <c r="Q570" s="405"/>
      <c r="R570" s="405"/>
      <c r="S570" s="405"/>
      <c r="T570" s="405"/>
      <c r="U570" s="405"/>
      <c r="V570" s="405"/>
      <c r="W570" s="405"/>
      <c r="X570" s="405"/>
      <c r="Y570" s="405"/>
      <c r="Z570" s="405"/>
      <c r="AA570" s="405"/>
      <c r="AB570" s="405"/>
      <c r="AC570" s="405"/>
      <c r="AD570" s="405"/>
      <c r="AE570" s="405"/>
      <c r="AF570" s="405"/>
      <c r="AG570" s="405"/>
      <c r="AH570" s="405"/>
      <c r="AI570" s="405"/>
      <c r="AJ570" s="405"/>
      <c r="AK570" s="405"/>
      <c r="AL570" s="405"/>
      <c r="AM570" s="405"/>
      <c r="AN570" s="405"/>
      <c r="AO570" s="405"/>
      <c r="AP570" s="405"/>
      <c r="AQ570" s="405"/>
      <c r="AR570" s="405"/>
      <c r="AS570" s="405"/>
      <c r="AT570" s="405"/>
      <c r="AU570" s="405"/>
      <c r="AV570" s="405"/>
      <c r="AW570" s="405"/>
      <c r="AX570" s="405"/>
      <c r="AY570" s="405"/>
      <c r="AZ570" s="405"/>
      <c r="BA570" s="405"/>
      <c r="BB570" s="405"/>
      <c r="BC570" s="405"/>
      <c r="BD570" s="405"/>
      <c r="BE570" s="405"/>
      <c r="BF570" s="405"/>
      <c r="BG570" s="405"/>
      <c r="BH570" s="405"/>
      <c r="BI570" s="405"/>
      <c r="BJ570" s="405"/>
      <c r="BK570" s="405"/>
      <c r="BL570" s="405"/>
      <c r="BM570" s="405"/>
      <c r="BN570" s="405"/>
      <c r="BO570" s="405"/>
      <c r="BP570" s="405"/>
      <c r="BQ570" s="405"/>
      <c r="BR570" s="405"/>
      <c r="BS570" s="405"/>
      <c r="BT570" s="405"/>
    </row>
    <row r="571" spans="1:72" s="245" customFormat="1" ht="15" hidden="1" customHeight="1" x14ac:dyDescent="0.25">
      <c r="A571" s="245">
        <v>1</v>
      </c>
      <c r="B571" s="381" t="s">
        <v>11</v>
      </c>
      <c r="C571" s="566">
        <v>300</v>
      </c>
      <c r="D571" s="324">
        <v>220</v>
      </c>
      <c r="E571" s="382">
        <v>10</v>
      </c>
      <c r="F571" s="567">
        <f>ROUND(G571/C571,0)</f>
        <v>7</v>
      </c>
      <c r="G571" s="567">
        <f>ROUND(D571*E571,0)</f>
        <v>2200</v>
      </c>
      <c r="H571" s="405"/>
      <c r="I571" s="405"/>
      <c r="J571" s="405"/>
      <c r="K571" s="405"/>
      <c r="L571" s="405"/>
      <c r="M571" s="405"/>
      <c r="N571" s="405"/>
      <c r="O571" s="405"/>
      <c r="P571" s="405"/>
      <c r="Q571" s="405"/>
      <c r="R571" s="405"/>
      <c r="S571" s="405"/>
      <c r="T571" s="405"/>
      <c r="U571" s="405"/>
      <c r="V571" s="405"/>
      <c r="W571" s="405"/>
      <c r="X571" s="405"/>
      <c r="Y571" s="405"/>
      <c r="Z571" s="405"/>
      <c r="AA571" s="405"/>
      <c r="AB571" s="405"/>
      <c r="AC571" s="405"/>
      <c r="AD571" s="405"/>
      <c r="AE571" s="405"/>
      <c r="AF571" s="405"/>
      <c r="AG571" s="405"/>
      <c r="AH571" s="405"/>
      <c r="AI571" s="405"/>
      <c r="AJ571" s="405"/>
      <c r="AK571" s="405"/>
      <c r="AL571" s="405"/>
      <c r="AM571" s="405"/>
      <c r="AN571" s="405"/>
      <c r="AO571" s="405"/>
      <c r="AP571" s="405"/>
      <c r="AQ571" s="405"/>
      <c r="AR571" s="405"/>
      <c r="AS571" s="405"/>
      <c r="AT571" s="405"/>
      <c r="AU571" s="405"/>
      <c r="AV571" s="405"/>
      <c r="AW571" s="405"/>
      <c r="AX571" s="405"/>
      <c r="AY571" s="405"/>
      <c r="AZ571" s="405"/>
      <c r="BA571" s="405"/>
      <c r="BB571" s="405"/>
      <c r="BC571" s="405"/>
      <c r="BD571" s="405"/>
      <c r="BE571" s="405"/>
      <c r="BF571" s="405"/>
      <c r="BG571" s="405"/>
      <c r="BH571" s="405"/>
      <c r="BI571" s="405"/>
      <c r="BJ571" s="405"/>
      <c r="BK571" s="405"/>
      <c r="BL571" s="405"/>
      <c r="BM571" s="405"/>
      <c r="BN571" s="405"/>
      <c r="BO571" s="405"/>
      <c r="BP571" s="405"/>
      <c r="BQ571" s="405"/>
      <c r="BR571" s="405"/>
      <c r="BS571" s="405"/>
      <c r="BT571" s="405"/>
    </row>
    <row r="572" spans="1:72" s="245" customFormat="1" ht="15" hidden="1" customHeight="1" x14ac:dyDescent="0.25">
      <c r="A572" s="245">
        <v>1</v>
      </c>
      <c r="B572" s="310" t="s">
        <v>23</v>
      </c>
      <c r="C572" s="566">
        <v>300</v>
      </c>
      <c r="D572" s="324">
        <v>170</v>
      </c>
      <c r="E572" s="382">
        <v>6.1</v>
      </c>
      <c r="F572" s="567">
        <f>ROUND(G572/C572,0)</f>
        <v>3</v>
      </c>
      <c r="G572" s="567">
        <f>ROUND(D572*E572,0)</f>
        <v>1037</v>
      </c>
      <c r="H572" s="405"/>
      <c r="I572" s="405"/>
      <c r="J572" s="405"/>
      <c r="K572" s="405"/>
      <c r="L572" s="405"/>
      <c r="M572" s="405"/>
      <c r="N572" s="405"/>
      <c r="O572" s="405"/>
      <c r="P572" s="405"/>
      <c r="Q572" s="405"/>
      <c r="R572" s="405"/>
      <c r="S572" s="405"/>
      <c r="T572" s="405"/>
      <c r="U572" s="405"/>
      <c r="V572" s="405"/>
      <c r="W572" s="405"/>
      <c r="X572" s="405"/>
      <c r="Y572" s="405"/>
      <c r="Z572" s="405"/>
      <c r="AA572" s="405"/>
      <c r="AB572" s="405"/>
      <c r="AC572" s="405"/>
      <c r="AD572" s="405"/>
      <c r="AE572" s="405"/>
      <c r="AF572" s="405"/>
      <c r="AG572" s="405"/>
      <c r="AH572" s="405"/>
      <c r="AI572" s="405"/>
      <c r="AJ572" s="405"/>
      <c r="AK572" s="405"/>
      <c r="AL572" s="405"/>
      <c r="AM572" s="405"/>
      <c r="AN572" s="405"/>
      <c r="AO572" s="405"/>
      <c r="AP572" s="405"/>
      <c r="AQ572" s="405"/>
      <c r="AR572" s="405"/>
      <c r="AS572" s="405"/>
      <c r="AT572" s="405"/>
      <c r="AU572" s="405"/>
      <c r="AV572" s="405"/>
      <c r="AW572" s="405"/>
      <c r="AX572" s="405"/>
      <c r="AY572" s="405"/>
      <c r="AZ572" s="405"/>
      <c r="BA572" s="405"/>
      <c r="BB572" s="405"/>
      <c r="BC572" s="405"/>
      <c r="BD572" s="405"/>
      <c r="BE572" s="405"/>
      <c r="BF572" s="405"/>
      <c r="BG572" s="405"/>
      <c r="BH572" s="405"/>
      <c r="BI572" s="405"/>
      <c r="BJ572" s="405"/>
      <c r="BK572" s="405"/>
      <c r="BL572" s="405"/>
      <c r="BM572" s="405"/>
      <c r="BN572" s="405"/>
      <c r="BO572" s="405"/>
      <c r="BP572" s="405"/>
      <c r="BQ572" s="405"/>
      <c r="BR572" s="405"/>
      <c r="BS572" s="405"/>
      <c r="BT572" s="405"/>
    </row>
    <row r="573" spans="1:72" s="245" customFormat="1" ht="15" hidden="1" customHeight="1" x14ac:dyDescent="0.25">
      <c r="A573" s="245">
        <v>1</v>
      </c>
      <c r="B573" s="268" t="s">
        <v>9</v>
      </c>
      <c r="C573" s="568"/>
      <c r="D573" s="569">
        <f>D570+D571+D572</f>
        <v>860</v>
      </c>
      <c r="E573" s="233">
        <f>G573/D573</f>
        <v>9.7755813953488371</v>
      </c>
      <c r="F573" s="570">
        <f>F570+F571+F572</f>
        <v>27</v>
      </c>
      <c r="G573" s="570">
        <f>G570+G571+G572</f>
        <v>8407</v>
      </c>
      <c r="H573" s="405"/>
      <c r="I573" s="405"/>
      <c r="J573" s="405"/>
      <c r="K573" s="405"/>
      <c r="L573" s="405"/>
      <c r="M573" s="405"/>
      <c r="N573" s="405"/>
      <c r="O573" s="405"/>
      <c r="P573" s="405"/>
      <c r="Q573" s="405"/>
      <c r="R573" s="405"/>
      <c r="S573" s="405"/>
      <c r="T573" s="405"/>
      <c r="U573" s="405"/>
      <c r="V573" s="405"/>
      <c r="W573" s="405"/>
      <c r="X573" s="405"/>
      <c r="Y573" s="405"/>
      <c r="Z573" s="405"/>
      <c r="AA573" s="405"/>
      <c r="AB573" s="405"/>
      <c r="AC573" s="405"/>
      <c r="AD573" s="405"/>
      <c r="AE573" s="405"/>
      <c r="AF573" s="405"/>
      <c r="AG573" s="405"/>
      <c r="AH573" s="405"/>
      <c r="AI573" s="405"/>
      <c r="AJ573" s="405"/>
      <c r="AK573" s="405"/>
      <c r="AL573" s="405"/>
      <c r="AM573" s="405"/>
      <c r="AN573" s="405"/>
      <c r="AO573" s="405"/>
      <c r="AP573" s="405"/>
      <c r="AQ573" s="405"/>
      <c r="AR573" s="405"/>
      <c r="AS573" s="405"/>
      <c r="AT573" s="405"/>
      <c r="AU573" s="405"/>
      <c r="AV573" s="405"/>
      <c r="AW573" s="405"/>
      <c r="AX573" s="405"/>
      <c r="AY573" s="405"/>
      <c r="AZ573" s="405"/>
      <c r="BA573" s="405"/>
      <c r="BB573" s="405"/>
      <c r="BC573" s="405"/>
      <c r="BD573" s="405"/>
      <c r="BE573" s="405"/>
      <c r="BF573" s="405"/>
      <c r="BG573" s="405"/>
      <c r="BH573" s="405"/>
      <c r="BI573" s="405"/>
      <c r="BJ573" s="405"/>
      <c r="BK573" s="405"/>
      <c r="BL573" s="405"/>
      <c r="BM573" s="405"/>
      <c r="BN573" s="405"/>
      <c r="BO573" s="405"/>
      <c r="BP573" s="405"/>
      <c r="BQ573" s="405"/>
      <c r="BR573" s="405"/>
      <c r="BS573" s="405"/>
      <c r="BT573" s="405"/>
    </row>
    <row r="574" spans="1:72" s="245" customFormat="1" ht="15" hidden="1" customHeight="1" x14ac:dyDescent="0.25">
      <c r="A574" s="245">
        <v>1</v>
      </c>
      <c r="B574" s="270" t="s">
        <v>20</v>
      </c>
      <c r="C574" s="568"/>
      <c r="D574" s="571"/>
      <c r="E574" s="572"/>
      <c r="F574" s="573"/>
      <c r="G574" s="573"/>
      <c r="H574" s="405"/>
      <c r="I574" s="405"/>
      <c r="J574" s="405"/>
      <c r="K574" s="405"/>
      <c r="L574" s="405"/>
      <c r="M574" s="405"/>
      <c r="N574" s="405"/>
      <c r="O574" s="405"/>
      <c r="P574" s="405"/>
      <c r="Q574" s="405"/>
      <c r="R574" s="405"/>
      <c r="S574" s="405"/>
      <c r="T574" s="405"/>
      <c r="U574" s="405"/>
      <c r="V574" s="405"/>
      <c r="W574" s="405"/>
      <c r="X574" s="405"/>
      <c r="Y574" s="405"/>
      <c r="Z574" s="405"/>
      <c r="AA574" s="405"/>
      <c r="AB574" s="405"/>
      <c r="AC574" s="405"/>
      <c r="AD574" s="405"/>
      <c r="AE574" s="405"/>
      <c r="AF574" s="405"/>
      <c r="AG574" s="405"/>
      <c r="AH574" s="405"/>
      <c r="AI574" s="405"/>
      <c r="AJ574" s="405"/>
      <c r="AK574" s="405"/>
      <c r="AL574" s="405"/>
      <c r="AM574" s="405"/>
      <c r="AN574" s="405"/>
      <c r="AO574" s="405"/>
      <c r="AP574" s="405"/>
      <c r="AQ574" s="405"/>
      <c r="AR574" s="405"/>
      <c r="AS574" s="405"/>
      <c r="AT574" s="405"/>
      <c r="AU574" s="405"/>
      <c r="AV574" s="405"/>
      <c r="AW574" s="405"/>
      <c r="AX574" s="405"/>
      <c r="AY574" s="405"/>
      <c r="AZ574" s="405"/>
      <c r="BA574" s="405"/>
      <c r="BB574" s="405"/>
      <c r="BC574" s="405"/>
      <c r="BD574" s="405"/>
      <c r="BE574" s="405"/>
      <c r="BF574" s="405"/>
      <c r="BG574" s="405"/>
      <c r="BH574" s="405"/>
      <c r="BI574" s="405"/>
      <c r="BJ574" s="405"/>
      <c r="BK574" s="405"/>
      <c r="BL574" s="405"/>
      <c r="BM574" s="405"/>
      <c r="BN574" s="405"/>
      <c r="BO574" s="405"/>
      <c r="BP574" s="405"/>
      <c r="BQ574" s="405"/>
      <c r="BR574" s="405"/>
      <c r="BS574" s="405"/>
      <c r="BT574" s="405"/>
    </row>
    <row r="575" spans="1:72" s="245" customFormat="1" ht="15" hidden="1" customHeight="1" x14ac:dyDescent="0.25">
      <c r="A575" s="245">
        <v>1</v>
      </c>
      <c r="B575" s="271" t="s">
        <v>37</v>
      </c>
      <c r="C575" s="559">
        <v>240</v>
      </c>
      <c r="D575" s="226">
        <v>700</v>
      </c>
      <c r="E575" s="498">
        <v>8</v>
      </c>
      <c r="F575" s="226">
        <f>ROUND(G575/C575,0)</f>
        <v>23</v>
      </c>
      <c r="G575" s="226">
        <f>ROUND(D575*E575,0)</f>
        <v>5600</v>
      </c>
      <c r="H575" s="405"/>
      <c r="I575" s="405"/>
      <c r="J575" s="405"/>
      <c r="K575" s="405"/>
      <c r="L575" s="405"/>
      <c r="M575" s="405"/>
      <c r="N575" s="405"/>
      <c r="O575" s="405"/>
      <c r="P575" s="405"/>
      <c r="Q575" s="405"/>
      <c r="R575" s="405"/>
      <c r="S575" s="405"/>
      <c r="T575" s="405"/>
      <c r="U575" s="405"/>
      <c r="V575" s="405"/>
      <c r="W575" s="405"/>
      <c r="X575" s="405"/>
      <c r="Y575" s="405"/>
      <c r="Z575" s="405"/>
      <c r="AA575" s="405"/>
      <c r="AB575" s="405"/>
      <c r="AC575" s="405"/>
      <c r="AD575" s="405"/>
      <c r="AE575" s="405"/>
      <c r="AF575" s="405"/>
      <c r="AG575" s="405"/>
      <c r="AH575" s="405"/>
      <c r="AI575" s="405"/>
      <c r="AJ575" s="405"/>
      <c r="AK575" s="405"/>
      <c r="AL575" s="405"/>
      <c r="AM575" s="405"/>
      <c r="AN575" s="405"/>
      <c r="AO575" s="405"/>
      <c r="AP575" s="405"/>
      <c r="AQ575" s="405"/>
      <c r="AR575" s="405"/>
      <c r="AS575" s="405"/>
      <c r="AT575" s="405"/>
      <c r="AU575" s="405"/>
      <c r="AV575" s="405"/>
      <c r="AW575" s="405"/>
      <c r="AX575" s="405"/>
      <c r="AY575" s="405"/>
      <c r="AZ575" s="405"/>
      <c r="BA575" s="405"/>
      <c r="BB575" s="405"/>
      <c r="BC575" s="405"/>
      <c r="BD575" s="405"/>
      <c r="BE575" s="405"/>
      <c r="BF575" s="405"/>
      <c r="BG575" s="405"/>
      <c r="BH575" s="405"/>
      <c r="BI575" s="405"/>
      <c r="BJ575" s="405"/>
      <c r="BK575" s="405"/>
      <c r="BL575" s="405"/>
      <c r="BM575" s="405"/>
      <c r="BN575" s="405"/>
      <c r="BO575" s="405"/>
      <c r="BP575" s="405"/>
      <c r="BQ575" s="405"/>
      <c r="BR575" s="405"/>
      <c r="BS575" s="405"/>
      <c r="BT575" s="405"/>
    </row>
    <row r="576" spans="1:72" s="245" customFormat="1" ht="15" hidden="1" customHeight="1" x14ac:dyDescent="0.25">
      <c r="A576" s="245">
        <v>1</v>
      </c>
      <c r="B576" s="547" t="s">
        <v>138</v>
      </c>
      <c r="C576" s="560"/>
      <c r="D576" s="373">
        <f>D575</f>
        <v>700</v>
      </c>
      <c r="E576" s="503">
        <f t="shared" ref="E576:G576" si="31">E575</f>
        <v>8</v>
      </c>
      <c r="F576" s="373">
        <f t="shared" si="31"/>
        <v>23</v>
      </c>
      <c r="G576" s="373">
        <f t="shared" si="31"/>
        <v>5600</v>
      </c>
      <c r="H576" s="405"/>
      <c r="I576" s="405"/>
      <c r="J576" s="405"/>
      <c r="K576" s="405"/>
      <c r="L576" s="405"/>
      <c r="M576" s="405"/>
      <c r="N576" s="405"/>
      <c r="O576" s="405"/>
      <c r="P576" s="405"/>
      <c r="Q576" s="405"/>
      <c r="R576" s="405"/>
      <c r="S576" s="405"/>
      <c r="T576" s="405"/>
      <c r="U576" s="405"/>
      <c r="V576" s="405"/>
      <c r="W576" s="405"/>
      <c r="X576" s="405"/>
      <c r="Y576" s="405"/>
      <c r="Z576" s="405"/>
      <c r="AA576" s="405"/>
      <c r="AB576" s="405"/>
      <c r="AC576" s="405"/>
      <c r="AD576" s="405"/>
      <c r="AE576" s="405"/>
      <c r="AF576" s="405"/>
      <c r="AG576" s="405"/>
      <c r="AH576" s="405"/>
      <c r="AI576" s="405"/>
      <c r="AJ576" s="405"/>
      <c r="AK576" s="405"/>
      <c r="AL576" s="405"/>
      <c r="AM576" s="405"/>
      <c r="AN576" s="405"/>
      <c r="AO576" s="405"/>
      <c r="AP576" s="405"/>
      <c r="AQ576" s="405"/>
      <c r="AR576" s="405"/>
      <c r="AS576" s="405"/>
      <c r="AT576" s="405"/>
      <c r="AU576" s="405"/>
      <c r="AV576" s="405"/>
      <c r="AW576" s="405"/>
      <c r="AX576" s="405"/>
      <c r="AY576" s="405"/>
      <c r="AZ576" s="405"/>
      <c r="BA576" s="405"/>
      <c r="BB576" s="405"/>
      <c r="BC576" s="405"/>
      <c r="BD576" s="405"/>
      <c r="BE576" s="405"/>
      <c r="BF576" s="405"/>
      <c r="BG576" s="405"/>
      <c r="BH576" s="405"/>
      <c r="BI576" s="405"/>
      <c r="BJ576" s="405"/>
      <c r="BK576" s="405"/>
      <c r="BL576" s="405"/>
      <c r="BM576" s="405"/>
      <c r="BN576" s="405"/>
      <c r="BO576" s="405"/>
      <c r="BP576" s="405"/>
      <c r="BQ576" s="405"/>
      <c r="BR576" s="405"/>
      <c r="BS576" s="405"/>
      <c r="BT576" s="405"/>
    </row>
    <row r="577" spans="1:8" s="245" customFormat="1" ht="18" hidden="1" customHeight="1" x14ac:dyDescent="0.25">
      <c r="A577" s="245">
        <v>1</v>
      </c>
      <c r="B577" s="275" t="s">
        <v>110</v>
      </c>
      <c r="C577" s="504"/>
      <c r="D577" s="234">
        <f>D573+D576</f>
        <v>1560</v>
      </c>
      <c r="E577" s="233">
        <f>G577/D577</f>
        <v>8.9788461538461544</v>
      </c>
      <c r="F577" s="234">
        <f>F573+F576</f>
        <v>50</v>
      </c>
      <c r="G577" s="234">
        <f>G573+G576</f>
        <v>14007</v>
      </c>
    </row>
    <row r="578" spans="1:8" s="405" customFormat="1" ht="15.75" hidden="1" thickBot="1" x14ac:dyDescent="0.3">
      <c r="A578" s="245">
        <v>1</v>
      </c>
      <c r="B578" s="574" t="s">
        <v>10</v>
      </c>
      <c r="C578" s="575"/>
      <c r="D578" s="575"/>
      <c r="E578" s="575"/>
      <c r="F578" s="575"/>
      <c r="G578" s="575"/>
    </row>
    <row r="579" spans="1:8" s="405" customFormat="1" hidden="1" x14ac:dyDescent="0.25">
      <c r="A579" s="245">
        <v>1</v>
      </c>
      <c r="B579" s="576"/>
      <c r="C579" s="561"/>
      <c r="D579" s="418"/>
      <c r="E579" s="418"/>
      <c r="F579" s="418"/>
      <c r="G579" s="418"/>
    </row>
    <row r="580" spans="1:8" s="405" customFormat="1" ht="15.75" hidden="1" x14ac:dyDescent="0.25">
      <c r="A580" s="245">
        <v>1</v>
      </c>
      <c r="B580" s="525" t="s">
        <v>189</v>
      </c>
      <c r="C580" s="303"/>
      <c r="D580" s="226"/>
      <c r="E580" s="226"/>
      <c r="F580" s="226"/>
      <c r="G580" s="226"/>
    </row>
    <row r="581" spans="1:8" s="405" customFormat="1" hidden="1" x14ac:dyDescent="0.25">
      <c r="A581" s="245">
        <v>1</v>
      </c>
      <c r="B581" s="300" t="s">
        <v>4</v>
      </c>
      <c r="C581" s="303"/>
      <c r="D581" s="226"/>
      <c r="E581" s="226"/>
      <c r="F581" s="226"/>
      <c r="G581" s="226"/>
    </row>
    <row r="582" spans="1:8" s="405" customFormat="1" hidden="1" x14ac:dyDescent="0.25">
      <c r="A582" s="245">
        <v>1</v>
      </c>
      <c r="B582" s="227" t="s">
        <v>37</v>
      </c>
      <c r="C582" s="497">
        <v>340</v>
      </c>
      <c r="D582" s="226">
        <v>85</v>
      </c>
      <c r="E582" s="498">
        <v>11</v>
      </c>
      <c r="F582" s="226">
        <f>ROUND(G582/C582,0)</f>
        <v>3</v>
      </c>
      <c r="G582" s="226">
        <f>ROUND(D582*E582,0)</f>
        <v>935</v>
      </c>
    </row>
    <row r="583" spans="1:8" s="405" customFormat="1" hidden="1" x14ac:dyDescent="0.25">
      <c r="A583" s="245">
        <v>1</v>
      </c>
      <c r="B583" s="491" t="s">
        <v>5</v>
      </c>
      <c r="C583" s="303"/>
      <c r="D583" s="234">
        <f t="shared" ref="D583" si="32">D582</f>
        <v>85</v>
      </c>
      <c r="E583" s="577">
        <f t="shared" ref="E583:G583" si="33">E582</f>
        <v>11</v>
      </c>
      <c r="F583" s="234">
        <f t="shared" si="33"/>
        <v>3</v>
      </c>
      <c r="G583" s="234">
        <f t="shared" si="33"/>
        <v>935</v>
      </c>
    </row>
    <row r="584" spans="1:8" s="325" customFormat="1" ht="18.75" hidden="1" customHeight="1" x14ac:dyDescent="0.25">
      <c r="A584" s="245">
        <v>1</v>
      </c>
      <c r="B584" s="323" t="s">
        <v>213</v>
      </c>
      <c r="C584" s="323"/>
      <c r="D584" s="419"/>
      <c r="E584" s="324"/>
      <c r="F584" s="324"/>
      <c r="G584" s="324"/>
    </row>
    <row r="585" spans="1:8" s="325" customFormat="1" hidden="1" x14ac:dyDescent="0.25">
      <c r="A585" s="245">
        <v>1</v>
      </c>
      <c r="B585" s="246" t="s">
        <v>115</v>
      </c>
      <c r="C585" s="326"/>
      <c r="D585" s="324">
        <f>SUM(D587,D588,D589,D590)+D586/2.7</f>
        <v>7374.4444444444443</v>
      </c>
      <c r="E585" s="324"/>
      <c r="F585" s="324"/>
      <c r="G585" s="324"/>
    </row>
    <row r="586" spans="1:8" s="325" customFormat="1" hidden="1" x14ac:dyDescent="0.25">
      <c r="A586" s="245"/>
      <c r="B586" s="246" t="s">
        <v>337</v>
      </c>
      <c r="C586" s="247"/>
      <c r="D586" s="226">
        <v>741</v>
      </c>
      <c r="E586" s="247"/>
      <c r="F586" s="247"/>
      <c r="G586" s="247"/>
    </row>
    <row r="587" spans="1:8" s="325" customFormat="1" hidden="1" x14ac:dyDescent="0.25">
      <c r="A587" s="245">
        <v>1</v>
      </c>
      <c r="B587" s="327" t="s">
        <v>214</v>
      </c>
      <c r="C587" s="326"/>
      <c r="D587" s="324"/>
      <c r="E587" s="324"/>
      <c r="F587" s="324"/>
      <c r="G587" s="324"/>
    </row>
    <row r="588" spans="1:8" s="325" customFormat="1" ht="17.25" hidden="1" customHeight="1" x14ac:dyDescent="0.25">
      <c r="A588" s="245">
        <v>1</v>
      </c>
      <c r="B588" s="327" t="s">
        <v>215</v>
      </c>
      <c r="C588" s="326"/>
      <c r="D588" s="226">
        <v>1600</v>
      </c>
      <c r="E588" s="324"/>
      <c r="F588" s="324"/>
      <c r="G588" s="324"/>
    </row>
    <row r="589" spans="1:8" s="325" customFormat="1" ht="30" hidden="1" x14ac:dyDescent="0.25">
      <c r="A589" s="245">
        <v>1</v>
      </c>
      <c r="B589" s="327" t="s">
        <v>216</v>
      </c>
      <c r="C589" s="326"/>
      <c r="D589" s="226"/>
      <c r="E589" s="324"/>
      <c r="F589" s="324"/>
      <c r="G589" s="324"/>
    </row>
    <row r="590" spans="1:8" s="325" customFormat="1" hidden="1" x14ac:dyDescent="0.25">
      <c r="A590" s="245">
        <v>1</v>
      </c>
      <c r="B590" s="246" t="s">
        <v>217</v>
      </c>
      <c r="C590" s="326"/>
      <c r="D590" s="226">
        <v>5500</v>
      </c>
      <c r="E590" s="324"/>
      <c r="F590" s="324"/>
      <c r="G590" s="324"/>
    </row>
    <row r="591" spans="1:8" s="325" customFormat="1" ht="45" hidden="1" x14ac:dyDescent="0.25">
      <c r="A591" s="245"/>
      <c r="B591" s="246" t="s">
        <v>336</v>
      </c>
      <c r="C591" s="326"/>
      <c r="D591" s="238">
        <v>637</v>
      </c>
      <c r="E591" s="324"/>
      <c r="F591" s="324"/>
      <c r="G591" s="324"/>
      <c r="H591" s="420"/>
    </row>
    <row r="592" spans="1:8" s="405" customFormat="1" hidden="1" x14ac:dyDescent="0.25">
      <c r="A592" s="245">
        <v>1</v>
      </c>
      <c r="B592" s="256" t="s">
        <v>113</v>
      </c>
      <c r="C592" s="251"/>
      <c r="D592" s="226">
        <f>D593+D594</f>
        <v>11241.764705882353</v>
      </c>
      <c r="E592" s="226"/>
      <c r="F592" s="226"/>
      <c r="G592" s="226"/>
    </row>
    <row r="593" spans="1:7" s="405" customFormat="1" hidden="1" x14ac:dyDescent="0.25">
      <c r="A593" s="245">
        <v>1</v>
      </c>
      <c r="B593" s="256" t="s">
        <v>304</v>
      </c>
      <c r="C593" s="261"/>
      <c r="D593" s="226">
        <v>8576</v>
      </c>
      <c r="E593" s="226"/>
      <c r="F593" s="226"/>
      <c r="G593" s="226"/>
    </row>
    <row r="594" spans="1:7" s="405" customFormat="1" hidden="1" x14ac:dyDescent="0.25">
      <c r="A594" s="245">
        <v>1</v>
      </c>
      <c r="B594" s="256" t="s">
        <v>306</v>
      </c>
      <c r="C594" s="261"/>
      <c r="D594" s="238">
        <f>D595/8.5</f>
        <v>2665.7647058823532</v>
      </c>
      <c r="E594" s="226"/>
      <c r="F594" s="226"/>
      <c r="G594" s="226"/>
    </row>
    <row r="595" spans="1:7" s="325" customFormat="1" hidden="1" x14ac:dyDescent="0.25">
      <c r="A595" s="245">
        <v>1</v>
      </c>
      <c r="B595" s="249" t="s">
        <v>305</v>
      </c>
      <c r="C595" s="330"/>
      <c r="D595" s="226">
        <v>22659</v>
      </c>
      <c r="E595" s="324"/>
      <c r="F595" s="324"/>
      <c r="G595" s="324"/>
    </row>
    <row r="596" spans="1:7" s="325" customFormat="1" ht="15.75" hidden="1" customHeight="1" x14ac:dyDescent="0.25">
      <c r="A596" s="245">
        <v>1</v>
      </c>
      <c r="B596" s="331" t="s">
        <v>218</v>
      </c>
      <c r="C596" s="332"/>
      <c r="D596" s="326">
        <f>D585+ROUND(D593*3.2,0)+D595/3.9</f>
        <v>40627.444444444445</v>
      </c>
      <c r="E596" s="334"/>
      <c r="F596" s="334"/>
      <c r="G596" s="334"/>
    </row>
    <row r="597" spans="1:7" s="325" customFormat="1" ht="15.75" hidden="1" customHeight="1" x14ac:dyDescent="0.25">
      <c r="A597" s="245">
        <v>1</v>
      </c>
      <c r="B597" s="323" t="s">
        <v>150</v>
      </c>
      <c r="C597" s="251"/>
      <c r="D597" s="226"/>
      <c r="E597" s="334"/>
      <c r="F597" s="334"/>
      <c r="G597" s="334"/>
    </row>
    <row r="598" spans="1:7" s="325" customFormat="1" ht="15.75" hidden="1" customHeight="1" x14ac:dyDescent="0.25">
      <c r="A598" s="245">
        <v>1</v>
      </c>
      <c r="B598" s="246" t="s">
        <v>115</v>
      </c>
      <c r="C598" s="251"/>
      <c r="D598" s="226">
        <f>SUM(D599,D600,D607,D613,D614,D615,D616)</f>
        <v>2298</v>
      </c>
      <c r="E598" s="334"/>
      <c r="F598" s="334"/>
      <c r="G598" s="334"/>
    </row>
    <row r="599" spans="1:7" s="325" customFormat="1" ht="15.75" hidden="1" customHeight="1" x14ac:dyDescent="0.25">
      <c r="A599" s="245">
        <v>1</v>
      </c>
      <c r="B599" s="246" t="s">
        <v>214</v>
      </c>
      <c r="C599" s="251"/>
      <c r="D599" s="226"/>
      <c r="E599" s="334"/>
      <c r="F599" s="334"/>
      <c r="G599" s="334"/>
    </row>
    <row r="600" spans="1:7" s="325" customFormat="1" ht="15.75" hidden="1" customHeight="1" x14ac:dyDescent="0.25">
      <c r="A600" s="245">
        <v>1</v>
      </c>
      <c r="B600" s="327" t="s">
        <v>219</v>
      </c>
      <c r="C600" s="251"/>
      <c r="D600" s="226">
        <f>D601+D602+D603+D605</f>
        <v>1898</v>
      </c>
      <c r="E600" s="334"/>
      <c r="F600" s="334"/>
      <c r="G600" s="334"/>
    </row>
    <row r="601" spans="1:7" s="325" customFormat="1" ht="19.5" hidden="1" customHeight="1" x14ac:dyDescent="0.25">
      <c r="A601" s="245">
        <v>1</v>
      </c>
      <c r="B601" s="335" t="s">
        <v>220</v>
      </c>
      <c r="C601" s="251"/>
      <c r="D601" s="324">
        <v>1460</v>
      </c>
      <c r="E601" s="334"/>
      <c r="F601" s="334"/>
      <c r="G601" s="334"/>
    </row>
    <row r="602" spans="1:7" s="325" customFormat="1" ht="15.75" hidden="1" customHeight="1" x14ac:dyDescent="0.25">
      <c r="A602" s="245">
        <v>1</v>
      </c>
      <c r="B602" s="335" t="s">
        <v>221</v>
      </c>
      <c r="C602" s="251"/>
      <c r="D602" s="324">
        <v>438</v>
      </c>
      <c r="E602" s="334"/>
      <c r="F602" s="334"/>
      <c r="G602" s="334"/>
    </row>
    <row r="603" spans="1:7" s="325" customFormat="1" ht="30.75" hidden="1" customHeight="1" x14ac:dyDescent="0.25">
      <c r="A603" s="245">
        <v>1</v>
      </c>
      <c r="B603" s="335" t="s">
        <v>222</v>
      </c>
      <c r="C603" s="251"/>
      <c r="D603" s="324"/>
      <c r="E603" s="334"/>
      <c r="F603" s="334"/>
      <c r="G603" s="334"/>
    </row>
    <row r="604" spans="1:7" s="325" customFormat="1" hidden="1" x14ac:dyDescent="0.25">
      <c r="A604" s="245">
        <v>1</v>
      </c>
      <c r="B604" s="335" t="s">
        <v>223</v>
      </c>
      <c r="C604" s="251"/>
      <c r="D604" s="324"/>
      <c r="E604" s="334"/>
      <c r="F604" s="334"/>
      <c r="G604" s="334"/>
    </row>
    <row r="605" spans="1:7" s="325" customFormat="1" ht="30" hidden="1" x14ac:dyDescent="0.25">
      <c r="A605" s="245">
        <v>1</v>
      </c>
      <c r="B605" s="335" t="s">
        <v>224</v>
      </c>
      <c r="C605" s="251"/>
      <c r="D605" s="324"/>
      <c r="E605" s="334"/>
      <c r="F605" s="334"/>
      <c r="G605" s="334"/>
    </row>
    <row r="606" spans="1:7" s="325" customFormat="1" hidden="1" x14ac:dyDescent="0.25">
      <c r="A606" s="245">
        <v>1</v>
      </c>
      <c r="B606" s="335" t="s">
        <v>223</v>
      </c>
      <c r="C606" s="251"/>
      <c r="D606" s="421"/>
      <c r="E606" s="334"/>
      <c r="F606" s="334"/>
      <c r="G606" s="334"/>
    </row>
    <row r="607" spans="1:7" s="325" customFormat="1" ht="30" hidden="1" customHeight="1" x14ac:dyDescent="0.25">
      <c r="A607" s="245">
        <v>1</v>
      </c>
      <c r="B607" s="327" t="s">
        <v>225</v>
      </c>
      <c r="C607" s="251"/>
      <c r="D607" s="226">
        <f>SUM(D608,D609,D611)</f>
        <v>400</v>
      </c>
      <c r="E607" s="334"/>
      <c r="F607" s="334"/>
      <c r="G607" s="334"/>
    </row>
    <row r="608" spans="1:7" s="325" customFormat="1" ht="30" hidden="1" x14ac:dyDescent="0.25">
      <c r="A608" s="245">
        <v>1</v>
      </c>
      <c r="B608" s="335" t="s">
        <v>226</v>
      </c>
      <c r="C608" s="251"/>
      <c r="D608" s="226">
        <v>400</v>
      </c>
      <c r="E608" s="334"/>
      <c r="F608" s="334"/>
      <c r="G608" s="334"/>
    </row>
    <row r="609" spans="1:7" s="325" customFormat="1" ht="45" hidden="1" x14ac:dyDescent="0.25">
      <c r="A609" s="245">
        <v>1</v>
      </c>
      <c r="B609" s="335" t="s">
        <v>227</v>
      </c>
      <c r="C609" s="251"/>
      <c r="D609" s="296"/>
      <c r="E609" s="334"/>
      <c r="F609" s="334"/>
      <c r="G609" s="334"/>
    </row>
    <row r="610" spans="1:7" s="325" customFormat="1" hidden="1" x14ac:dyDescent="0.25">
      <c r="A610" s="245">
        <v>1</v>
      </c>
      <c r="B610" s="335" t="s">
        <v>223</v>
      </c>
      <c r="C610" s="251"/>
      <c r="D610" s="296"/>
      <c r="E610" s="334"/>
      <c r="F610" s="334"/>
      <c r="G610" s="334"/>
    </row>
    <row r="611" spans="1:7" s="325" customFormat="1" ht="45" hidden="1" x14ac:dyDescent="0.25">
      <c r="A611" s="245">
        <v>1</v>
      </c>
      <c r="B611" s="335" t="s">
        <v>228</v>
      </c>
      <c r="C611" s="251"/>
      <c r="D611" s="296"/>
      <c r="E611" s="334"/>
      <c r="F611" s="334"/>
      <c r="G611" s="334"/>
    </row>
    <row r="612" spans="1:7" s="325" customFormat="1" hidden="1" x14ac:dyDescent="0.25">
      <c r="A612" s="245">
        <v>1</v>
      </c>
      <c r="B612" s="335" t="s">
        <v>223</v>
      </c>
      <c r="C612" s="251"/>
      <c r="D612" s="296"/>
      <c r="E612" s="334"/>
      <c r="F612" s="334"/>
      <c r="G612" s="334"/>
    </row>
    <row r="613" spans="1:7" s="325" customFormat="1" ht="31.5" hidden="1" customHeight="1" x14ac:dyDescent="0.25">
      <c r="A613" s="245">
        <v>1</v>
      </c>
      <c r="B613" s="327" t="s">
        <v>229</v>
      </c>
      <c r="C613" s="251"/>
      <c r="D613" s="226"/>
      <c r="E613" s="334"/>
      <c r="F613" s="334"/>
      <c r="G613" s="334"/>
    </row>
    <row r="614" spans="1:7" s="325" customFormat="1" ht="30" hidden="1" x14ac:dyDescent="0.25">
      <c r="A614" s="245">
        <v>1</v>
      </c>
      <c r="B614" s="246" t="s">
        <v>230</v>
      </c>
      <c r="C614" s="251"/>
      <c r="D614" s="226"/>
      <c r="E614" s="334"/>
      <c r="F614" s="334"/>
      <c r="G614" s="334"/>
    </row>
    <row r="615" spans="1:7" s="325" customFormat="1" ht="15.75" hidden="1" customHeight="1" x14ac:dyDescent="0.25">
      <c r="A615" s="245">
        <v>1</v>
      </c>
      <c r="B615" s="327" t="s">
        <v>231</v>
      </c>
      <c r="C615" s="251"/>
      <c r="D615" s="226"/>
      <c r="E615" s="334"/>
      <c r="F615" s="334"/>
      <c r="G615" s="334"/>
    </row>
    <row r="616" spans="1:7" s="325" customFormat="1" ht="15.75" hidden="1" customHeight="1" x14ac:dyDescent="0.25">
      <c r="A616" s="245">
        <v>1</v>
      </c>
      <c r="B616" s="246" t="s">
        <v>232</v>
      </c>
      <c r="C616" s="251"/>
      <c r="D616" s="226"/>
      <c r="E616" s="334"/>
      <c r="F616" s="334"/>
      <c r="G616" s="334"/>
    </row>
    <row r="617" spans="1:7" s="325" customFormat="1" hidden="1" x14ac:dyDescent="0.25">
      <c r="A617" s="245">
        <v>1</v>
      </c>
      <c r="B617" s="256" t="s">
        <v>113</v>
      </c>
      <c r="C617" s="326"/>
      <c r="D617" s="324"/>
      <c r="E617" s="334"/>
      <c r="F617" s="334"/>
      <c r="G617" s="334"/>
    </row>
    <row r="618" spans="1:7" s="325" customFormat="1" hidden="1" x14ac:dyDescent="0.25">
      <c r="A618" s="245">
        <v>1</v>
      </c>
      <c r="B618" s="249" t="s">
        <v>147</v>
      </c>
      <c r="C618" s="326"/>
      <c r="D618" s="421"/>
      <c r="E618" s="334"/>
      <c r="F618" s="334"/>
      <c r="G618" s="334"/>
    </row>
    <row r="619" spans="1:7" s="405" customFormat="1" ht="30" hidden="1" x14ac:dyDescent="0.25">
      <c r="A619" s="245">
        <v>1</v>
      </c>
      <c r="B619" s="256" t="s">
        <v>114</v>
      </c>
      <c r="C619" s="251"/>
      <c r="D619" s="226">
        <v>800</v>
      </c>
      <c r="E619" s="226"/>
      <c r="F619" s="226"/>
      <c r="G619" s="226"/>
    </row>
    <row r="620" spans="1:7" s="325" customFormat="1" ht="15.75" hidden="1" customHeight="1" x14ac:dyDescent="0.25">
      <c r="A620" s="245">
        <v>1</v>
      </c>
      <c r="B620" s="256" t="s">
        <v>233</v>
      </c>
      <c r="C620" s="251"/>
      <c r="D620" s="226"/>
      <c r="E620" s="334"/>
      <c r="F620" s="334"/>
      <c r="G620" s="334"/>
    </row>
    <row r="621" spans="1:7" s="325" customFormat="1" hidden="1" x14ac:dyDescent="0.25">
      <c r="A621" s="245">
        <v>1</v>
      </c>
      <c r="B621" s="337" t="s">
        <v>234</v>
      </c>
      <c r="C621" s="251"/>
      <c r="D621" s="226"/>
      <c r="E621" s="334"/>
      <c r="F621" s="334"/>
      <c r="G621" s="334"/>
    </row>
    <row r="622" spans="1:7" s="325" customFormat="1" hidden="1" x14ac:dyDescent="0.25">
      <c r="A622" s="245">
        <v>1</v>
      </c>
      <c r="B622" s="338" t="s">
        <v>149</v>
      </c>
      <c r="C622" s="251"/>
      <c r="D622" s="234">
        <f>D598+ROUND(D617*3.2,0)+D619</f>
        <v>3098</v>
      </c>
      <c r="E622" s="334"/>
      <c r="F622" s="334"/>
      <c r="G622" s="334"/>
    </row>
    <row r="623" spans="1:7" s="325" customFormat="1" hidden="1" x14ac:dyDescent="0.25">
      <c r="A623" s="245">
        <v>1</v>
      </c>
      <c r="B623" s="339" t="s">
        <v>148</v>
      </c>
      <c r="C623" s="251"/>
      <c r="D623" s="234">
        <f>SUM(D596,D622)</f>
        <v>43725.444444444445</v>
      </c>
      <c r="E623" s="334"/>
      <c r="F623" s="334"/>
      <c r="G623" s="334"/>
    </row>
    <row r="624" spans="1:7" s="405" customFormat="1" hidden="1" x14ac:dyDescent="0.25">
      <c r="A624" s="245">
        <v>1</v>
      </c>
      <c r="B624" s="268" t="s">
        <v>7</v>
      </c>
      <c r="C624" s="568"/>
      <c r="D624" s="234"/>
      <c r="E624" s="234"/>
      <c r="F624" s="226"/>
      <c r="G624" s="226"/>
    </row>
    <row r="625" spans="1:7" s="405" customFormat="1" hidden="1" x14ac:dyDescent="0.25">
      <c r="A625" s="245">
        <v>1</v>
      </c>
      <c r="B625" s="270" t="s">
        <v>20</v>
      </c>
      <c r="C625" s="568"/>
      <c r="D625" s="234"/>
      <c r="E625" s="578"/>
      <c r="F625" s="226"/>
      <c r="G625" s="226"/>
    </row>
    <row r="626" spans="1:7" s="405" customFormat="1" hidden="1" x14ac:dyDescent="0.25">
      <c r="A626" s="245">
        <v>1</v>
      </c>
      <c r="B626" s="271" t="s">
        <v>37</v>
      </c>
      <c r="C626" s="559">
        <v>240</v>
      </c>
      <c r="D626" s="226">
        <v>310</v>
      </c>
      <c r="E626" s="498">
        <v>8</v>
      </c>
      <c r="F626" s="226">
        <f>ROUND(G626/C626,0)</f>
        <v>10</v>
      </c>
      <c r="G626" s="226">
        <f>ROUND(D626*E626,0)</f>
        <v>2480</v>
      </c>
    </row>
    <row r="627" spans="1:7" s="405" customFormat="1" hidden="1" x14ac:dyDescent="0.25">
      <c r="A627" s="245">
        <v>1</v>
      </c>
      <c r="B627" s="547" t="s">
        <v>138</v>
      </c>
      <c r="C627" s="560"/>
      <c r="D627" s="373">
        <f t="shared" ref="D627" si="34">D626</f>
        <v>310</v>
      </c>
      <c r="E627" s="503">
        <f t="shared" ref="E627:G628" si="35">E626</f>
        <v>8</v>
      </c>
      <c r="F627" s="373">
        <f t="shared" si="35"/>
        <v>10</v>
      </c>
      <c r="G627" s="373">
        <f t="shared" si="35"/>
        <v>2480</v>
      </c>
    </row>
    <row r="628" spans="1:7" s="405" customFormat="1" ht="21" hidden="1" customHeight="1" x14ac:dyDescent="0.25">
      <c r="A628" s="245">
        <v>1</v>
      </c>
      <c r="B628" s="275" t="s">
        <v>110</v>
      </c>
      <c r="C628" s="504"/>
      <c r="D628" s="234">
        <f t="shared" ref="D628" si="36">D627</f>
        <v>310</v>
      </c>
      <c r="E628" s="233">
        <f>G628/D628</f>
        <v>8</v>
      </c>
      <c r="F628" s="234">
        <f>F627</f>
        <v>10</v>
      </c>
      <c r="G628" s="234">
        <f t="shared" si="35"/>
        <v>2480</v>
      </c>
    </row>
    <row r="629" spans="1:7" s="405" customFormat="1" ht="15.75" hidden="1" thickBot="1" x14ac:dyDescent="0.3">
      <c r="A629" s="245">
        <v>1</v>
      </c>
      <c r="B629" s="555" t="s">
        <v>10</v>
      </c>
      <c r="C629" s="556"/>
      <c r="D629" s="556"/>
      <c r="E629" s="556"/>
      <c r="F629" s="556"/>
      <c r="G629" s="556"/>
    </row>
    <row r="630" spans="1:7" s="245" customFormat="1" ht="36.75" hidden="1" customHeight="1" x14ac:dyDescent="0.25">
      <c r="A630" s="245">
        <v>1</v>
      </c>
      <c r="B630" s="752" t="s">
        <v>175</v>
      </c>
      <c r="C630" s="753"/>
      <c r="D630" s="579">
        <f>D631+D633</f>
        <v>83069</v>
      </c>
      <c r="E630" s="510"/>
      <c r="F630" s="510"/>
      <c r="G630" s="510"/>
    </row>
    <row r="631" spans="1:7" s="245" customFormat="1" ht="18" hidden="1" customHeight="1" x14ac:dyDescent="0.25">
      <c r="A631" s="245">
        <v>1</v>
      </c>
      <c r="B631" s="484" t="s">
        <v>166</v>
      </c>
      <c r="C631" s="510"/>
      <c r="D631" s="579">
        <f>D632</f>
        <v>83000</v>
      </c>
      <c r="E631" s="510"/>
      <c r="F631" s="510"/>
      <c r="G631" s="510"/>
    </row>
    <row r="632" spans="1:7" s="245" customFormat="1" ht="16.5" hidden="1" customHeight="1" x14ac:dyDescent="0.25">
      <c r="A632" s="245">
        <v>1</v>
      </c>
      <c r="B632" s="485" t="s">
        <v>167</v>
      </c>
      <c r="C632" s="510"/>
      <c r="D632" s="510">
        <v>83000</v>
      </c>
      <c r="E632" s="510"/>
      <c r="F632" s="510"/>
      <c r="G632" s="510"/>
    </row>
    <row r="633" spans="1:7" s="245" customFormat="1" ht="21" hidden="1" customHeight="1" x14ac:dyDescent="0.25">
      <c r="A633" s="245">
        <v>1</v>
      </c>
      <c r="B633" s="484" t="s">
        <v>168</v>
      </c>
      <c r="C633" s="510"/>
      <c r="D633" s="579">
        <f>D634+D635</f>
        <v>69</v>
      </c>
      <c r="E633" s="510"/>
      <c r="F633" s="510"/>
      <c r="G633" s="510"/>
    </row>
    <row r="634" spans="1:7" s="245" customFormat="1" ht="32.25" hidden="1" customHeight="1" x14ac:dyDescent="0.25">
      <c r="A634" s="245">
        <v>1</v>
      </c>
      <c r="B634" s="485" t="s">
        <v>169</v>
      </c>
      <c r="C634" s="510"/>
      <c r="D634" s="510">
        <v>69</v>
      </c>
      <c r="E634" s="510"/>
      <c r="F634" s="510"/>
      <c r="G634" s="510"/>
    </row>
    <row r="635" spans="1:7" s="245" customFormat="1" ht="21" hidden="1" customHeight="1" x14ac:dyDescent="0.25">
      <c r="A635" s="245">
        <v>1</v>
      </c>
      <c r="B635" s="486" t="s">
        <v>170</v>
      </c>
      <c r="C635" s="510"/>
      <c r="D635" s="510"/>
      <c r="E635" s="510"/>
      <c r="F635" s="510"/>
      <c r="G635" s="510"/>
    </row>
    <row r="636" spans="1:7" s="245" customFormat="1" ht="21" hidden="1" customHeight="1" thickBot="1" x14ac:dyDescent="0.3">
      <c r="A636" s="245">
        <v>1</v>
      </c>
      <c r="B636" s="429" t="s">
        <v>10</v>
      </c>
      <c r="C636" s="429"/>
      <c r="D636" s="429"/>
      <c r="E636" s="429"/>
      <c r="F636" s="429"/>
      <c r="G636" s="429"/>
    </row>
    <row r="637" spans="1:7" s="245" customFormat="1" hidden="1" x14ac:dyDescent="0.25"/>
    <row r="638" spans="1:7" s="245" customFormat="1" hidden="1" x14ac:dyDescent="0.25"/>
    <row r="639" spans="1:7" s="245" customFormat="1" hidden="1" x14ac:dyDescent="0.25"/>
    <row r="640" spans="1:7" s="245" customFormat="1" hidden="1" x14ac:dyDescent="0.25"/>
    <row r="641" s="245" customFormat="1" hidden="1" x14ac:dyDescent="0.25"/>
    <row r="642" s="245" customFormat="1" hidden="1" x14ac:dyDescent="0.25"/>
    <row r="643" s="245" customFormat="1" x14ac:dyDescent="0.25"/>
    <row r="644" s="245" customFormat="1" x14ac:dyDescent="0.25"/>
    <row r="645" s="245" customFormat="1" x14ac:dyDescent="0.25"/>
    <row r="646" s="245" customFormat="1" x14ac:dyDescent="0.25"/>
    <row r="647" s="245" customFormat="1" x14ac:dyDescent="0.25"/>
    <row r="648" s="245" customFormat="1" x14ac:dyDescent="0.25"/>
    <row r="649" s="245" customFormat="1" x14ac:dyDescent="0.25"/>
    <row r="650" s="245" customFormat="1" x14ac:dyDescent="0.25"/>
    <row r="651" s="245" customFormat="1" x14ac:dyDescent="0.25"/>
    <row r="652" s="245" customFormat="1" x14ac:dyDescent="0.25"/>
    <row r="653" s="245" customFormat="1" x14ac:dyDescent="0.25"/>
    <row r="654" s="245" customFormat="1" x14ac:dyDescent="0.25"/>
    <row r="655" s="245" customFormat="1" x14ac:dyDescent="0.25"/>
    <row r="656" s="245" customFormat="1" x14ac:dyDescent="0.25"/>
    <row r="657" s="245" customFormat="1" x14ac:dyDescent="0.25"/>
    <row r="658" s="245" customFormat="1" x14ac:dyDescent="0.25"/>
    <row r="659" s="245" customFormat="1" x14ac:dyDescent="0.25"/>
    <row r="660" s="245" customFormat="1" x14ac:dyDescent="0.25"/>
    <row r="661" s="245" customFormat="1" x14ac:dyDescent="0.25"/>
    <row r="662" s="245" customFormat="1" x14ac:dyDescent="0.25"/>
    <row r="663" s="245" customFormat="1" x14ac:dyDescent="0.25"/>
    <row r="664" s="245" customFormat="1" x14ac:dyDescent="0.25"/>
    <row r="665" s="245" customFormat="1" x14ac:dyDescent="0.25"/>
    <row r="666" s="245" customFormat="1" x14ac:dyDescent="0.25"/>
    <row r="667" s="245" customFormat="1" x14ac:dyDescent="0.25"/>
    <row r="668" s="245" customFormat="1" x14ac:dyDescent="0.25"/>
    <row r="669" s="245" customFormat="1" x14ac:dyDescent="0.25"/>
    <row r="670" s="245" customFormat="1" x14ac:dyDescent="0.25"/>
    <row r="671" s="245" customFormat="1" x14ac:dyDescent="0.25"/>
    <row r="672" s="245" customFormat="1" x14ac:dyDescent="0.25"/>
    <row r="673" s="245" customFormat="1" x14ac:dyDescent="0.25"/>
    <row r="674" s="245" customFormat="1" x14ac:dyDescent="0.25"/>
    <row r="675" s="245" customFormat="1" x14ac:dyDescent="0.25"/>
    <row r="676" s="245" customFormat="1" x14ac:dyDescent="0.25"/>
    <row r="677" s="245" customFormat="1" x14ac:dyDescent="0.25"/>
    <row r="678" s="245" customFormat="1" x14ac:dyDescent="0.25"/>
    <row r="679" s="245" customFormat="1" x14ac:dyDescent="0.25"/>
    <row r="680" s="245" customFormat="1" x14ac:dyDescent="0.25"/>
    <row r="681" s="245" customFormat="1" x14ac:dyDescent="0.25"/>
    <row r="682" s="245" customFormat="1" x14ac:dyDescent="0.25"/>
    <row r="683" s="245" customFormat="1" x14ac:dyDescent="0.25"/>
    <row r="684" s="245" customFormat="1" x14ac:dyDescent="0.25"/>
    <row r="685" s="245" customFormat="1" x14ac:dyDescent="0.25"/>
    <row r="686" s="245" customFormat="1" x14ac:dyDescent="0.25"/>
    <row r="687" s="245" customFormat="1" x14ac:dyDescent="0.25"/>
    <row r="688" s="245" customFormat="1" x14ac:dyDescent="0.25"/>
    <row r="689" s="245" customFormat="1" x14ac:dyDescent="0.25"/>
  </sheetData>
  <autoFilter ref="A7:BT636"/>
  <mergeCells count="7">
    <mergeCell ref="G4:G6"/>
    <mergeCell ref="B2:G3"/>
    <mergeCell ref="B630:C630"/>
    <mergeCell ref="C4:C6"/>
    <mergeCell ref="E4:E6"/>
    <mergeCell ref="F4:F6"/>
    <mergeCell ref="D4:D6"/>
  </mergeCells>
  <pageMargins left="0.39370078740157483" right="0" top="0.31496062992125984" bottom="0.19685039370078741" header="0" footer="0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H96"/>
  <sheetViews>
    <sheetView zoomScale="80" zoomScaleNormal="80" zoomScaleSheetLayoutView="115" workbookViewId="0">
      <pane xSplit="1" ySplit="7" topLeftCell="B8" activePane="bottomRight" state="frozen"/>
      <selection activeCell="D21" sqref="D21"/>
      <selection pane="topRight" activeCell="D21" sqref="D21"/>
      <selection pane="bottomLeft" activeCell="D21" sqref="D21"/>
      <selection pane="bottomRight" activeCell="E1" sqref="E1"/>
    </sheetView>
  </sheetViews>
  <sheetFormatPr defaultColWidth="11.42578125" defaultRowHeight="15" x14ac:dyDescent="0.25"/>
  <cols>
    <col min="1" max="1" width="48.85546875" style="82" customWidth="1"/>
    <col min="2" max="2" width="13.140625" style="82" customWidth="1"/>
    <col min="3" max="3" width="14" style="82" customWidth="1"/>
    <col min="4" max="4" width="12.5703125" style="82" customWidth="1"/>
    <col min="5" max="5" width="10.42578125" style="82" customWidth="1"/>
    <col min="6" max="6" width="12.42578125" style="82" customWidth="1"/>
    <col min="7" max="7" width="11.42578125" style="82" customWidth="1"/>
    <col min="8" max="16384" width="11.42578125" style="82"/>
  </cols>
  <sheetData>
    <row r="1" spans="1:6" x14ac:dyDescent="0.25">
      <c r="E1" s="217"/>
    </row>
    <row r="2" spans="1:6" s="81" customFormat="1" ht="34.5" customHeight="1" x14ac:dyDescent="0.25">
      <c r="A2" s="754" t="s">
        <v>301</v>
      </c>
      <c r="B2" s="755"/>
      <c r="C2" s="755"/>
      <c r="D2" s="755"/>
      <c r="E2" s="755"/>
      <c r="F2" s="755"/>
    </row>
    <row r="3" spans="1:6" ht="27" customHeight="1" thickBot="1" x14ac:dyDescent="0.3">
      <c r="A3" s="756"/>
      <c r="B3" s="756"/>
      <c r="C3" s="756"/>
      <c r="D3" s="756"/>
      <c r="E3" s="756"/>
      <c r="F3" s="756"/>
    </row>
    <row r="4" spans="1:6" ht="33" customHeight="1" x14ac:dyDescent="0.3">
      <c r="A4" s="4" t="s">
        <v>174</v>
      </c>
      <c r="B4" s="739" t="s">
        <v>1</v>
      </c>
      <c r="C4" s="757" t="s">
        <v>300</v>
      </c>
      <c r="D4" s="742" t="s">
        <v>0</v>
      </c>
      <c r="E4" s="739" t="s">
        <v>2</v>
      </c>
      <c r="F4" s="748" t="s">
        <v>212</v>
      </c>
    </row>
    <row r="5" spans="1:6" ht="21.75" customHeight="1" x14ac:dyDescent="0.3">
      <c r="A5" s="5"/>
      <c r="B5" s="740"/>
      <c r="C5" s="758"/>
      <c r="D5" s="743"/>
      <c r="E5" s="740"/>
      <c r="F5" s="749"/>
    </row>
    <row r="6" spans="1:6" ht="60.75" customHeight="1" thickBot="1" x14ac:dyDescent="0.3">
      <c r="A6" s="6" t="s">
        <v>3</v>
      </c>
      <c r="B6" s="741"/>
      <c r="C6" s="759"/>
      <c r="D6" s="744"/>
      <c r="E6" s="741"/>
      <c r="F6" s="750"/>
    </row>
    <row r="7" spans="1:6" ht="15.75" thickBot="1" x14ac:dyDescent="0.3">
      <c r="A7" s="7">
        <v>1</v>
      </c>
      <c r="B7" s="8">
        <v>2</v>
      </c>
      <c r="C7" s="7">
        <v>3</v>
      </c>
      <c r="D7" s="8">
        <v>4</v>
      </c>
      <c r="E7" s="7">
        <v>5</v>
      </c>
      <c r="F7" s="8">
        <v>6</v>
      </c>
    </row>
    <row r="8" spans="1:6" ht="30.75" customHeight="1" x14ac:dyDescent="0.25">
      <c r="A8" s="140" t="s">
        <v>135</v>
      </c>
      <c r="B8" s="149"/>
      <c r="C8" s="118"/>
      <c r="D8" s="118"/>
      <c r="E8" s="118"/>
      <c r="F8" s="118"/>
    </row>
    <row r="9" spans="1:6" x14ac:dyDescent="0.25">
      <c r="A9" s="107" t="s">
        <v>4</v>
      </c>
      <c r="B9" s="124"/>
      <c r="C9" s="100"/>
      <c r="D9" s="100"/>
      <c r="E9" s="100"/>
      <c r="F9" s="100"/>
    </row>
    <row r="10" spans="1:6" x14ac:dyDescent="0.25">
      <c r="A10" s="73" t="s">
        <v>21</v>
      </c>
      <c r="B10" s="85">
        <v>340</v>
      </c>
      <c r="C10" s="54">
        <v>1030</v>
      </c>
      <c r="D10" s="150">
        <v>10.1</v>
      </c>
      <c r="E10" s="100">
        <f t="shared" ref="E10:E18" si="0">ROUND(F10/B10,0)</f>
        <v>31</v>
      </c>
      <c r="F10" s="15">
        <f t="shared" ref="F10:F18" si="1">ROUND(C10*D10,0)</f>
        <v>10403</v>
      </c>
    </row>
    <row r="11" spans="1:6" x14ac:dyDescent="0.25">
      <c r="A11" s="73" t="s">
        <v>11</v>
      </c>
      <c r="B11" s="85">
        <v>340</v>
      </c>
      <c r="C11" s="54">
        <v>920</v>
      </c>
      <c r="D11" s="150">
        <v>9</v>
      </c>
      <c r="E11" s="100">
        <f t="shared" si="0"/>
        <v>24</v>
      </c>
      <c r="F11" s="15">
        <f t="shared" si="1"/>
        <v>8280</v>
      </c>
    </row>
    <row r="12" spans="1:6" x14ac:dyDescent="0.25">
      <c r="A12" s="73" t="s">
        <v>23</v>
      </c>
      <c r="B12" s="85">
        <v>340</v>
      </c>
      <c r="C12" s="54">
        <v>620</v>
      </c>
      <c r="D12" s="150">
        <v>6.1</v>
      </c>
      <c r="E12" s="100">
        <f t="shared" si="0"/>
        <v>11</v>
      </c>
      <c r="F12" s="15">
        <f t="shared" si="1"/>
        <v>3782</v>
      </c>
    </row>
    <row r="13" spans="1:6" x14ac:dyDescent="0.25">
      <c r="A13" s="73" t="s">
        <v>28</v>
      </c>
      <c r="B13" s="85">
        <v>300</v>
      </c>
      <c r="C13" s="54">
        <v>300</v>
      </c>
      <c r="D13" s="150">
        <v>5.2</v>
      </c>
      <c r="E13" s="100">
        <f t="shared" si="0"/>
        <v>5</v>
      </c>
      <c r="F13" s="15">
        <f t="shared" si="1"/>
        <v>1560</v>
      </c>
    </row>
    <row r="14" spans="1:6" x14ac:dyDescent="0.25">
      <c r="A14" s="73" t="s">
        <v>24</v>
      </c>
      <c r="B14" s="85">
        <v>340</v>
      </c>
      <c r="C14" s="54">
        <v>160</v>
      </c>
      <c r="D14" s="150">
        <v>8</v>
      </c>
      <c r="E14" s="100">
        <f t="shared" si="0"/>
        <v>4</v>
      </c>
      <c r="F14" s="15">
        <f t="shared" si="1"/>
        <v>1280</v>
      </c>
    </row>
    <row r="15" spans="1:6" x14ac:dyDescent="0.25">
      <c r="A15" s="73" t="s">
        <v>57</v>
      </c>
      <c r="B15" s="85">
        <v>340</v>
      </c>
      <c r="C15" s="54">
        <v>570</v>
      </c>
      <c r="D15" s="150">
        <v>12</v>
      </c>
      <c r="E15" s="100">
        <f t="shared" si="0"/>
        <v>20</v>
      </c>
      <c r="F15" s="15">
        <f t="shared" si="1"/>
        <v>6840</v>
      </c>
    </row>
    <row r="16" spans="1:6" x14ac:dyDescent="0.25">
      <c r="A16" s="73" t="s">
        <v>26</v>
      </c>
      <c r="B16" s="85">
        <v>320</v>
      </c>
      <c r="C16" s="54">
        <v>1050</v>
      </c>
      <c r="D16" s="150">
        <v>9</v>
      </c>
      <c r="E16" s="100">
        <f t="shared" si="0"/>
        <v>30</v>
      </c>
      <c r="F16" s="15">
        <f t="shared" si="1"/>
        <v>9450</v>
      </c>
    </row>
    <row r="17" spans="1:7" x14ac:dyDescent="0.25">
      <c r="A17" s="73" t="s">
        <v>27</v>
      </c>
      <c r="B17" s="85">
        <v>270</v>
      </c>
      <c r="C17" s="54">
        <v>300</v>
      </c>
      <c r="D17" s="150">
        <v>7.1</v>
      </c>
      <c r="E17" s="100">
        <f t="shared" si="0"/>
        <v>8</v>
      </c>
      <c r="F17" s="15">
        <f t="shared" si="1"/>
        <v>2130</v>
      </c>
    </row>
    <row r="18" spans="1:7" x14ac:dyDescent="0.25">
      <c r="A18" s="73" t="s">
        <v>58</v>
      </c>
      <c r="B18" s="85">
        <v>340</v>
      </c>
      <c r="C18" s="54">
        <v>300</v>
      </c>
      <c r="D18" s="150">
        <v>12.4</v>
      </c>
      <c r="E18" s="100">
        <f t="shared" si="0"/>
        <v>11</v>
      </c>
      <c r="F18" s="15">
        <f t="shared" si="1"/>
        <v>3720</v>
      </c>
    </row>
    <row r="19" spans="1:7" s="55" customFormat="1" ht="15" customHeight="1" x14ac:dyDescent="0.2">
      <c r="A19" s="141" t="s">
        <v>5</v>
      </c>
      <c r="B19" s="77"/>
      <c r="C19" s="139">
        <f>SUM(C10:C18)</f>
        <v>5250</v>
      </c>
      <c r="D19" s="102">
        <f>F19/C19</f>
        <v>9.0371428571428574</v>
      </c>
      <c r="E19" s="119">
        <f>SUM(E10:E18)</f>
        <v>144</v>
      </c>
      <c r="F19" s="56">
        <f>SUM(F10:F18)</f>
        <v>47445</v>
      </c>
    </row>
    <row r="20" spans="1:7" s="21" customFormat="1" hidden="1" x14ac:dyDescent="0.25">
      <c r="A20" s="12" t="s">
        <v>193</v>
      </c>
      <c r="B20" s="13">
        <v>350</v>
      </c>
      <c r="C20" s="11"/>
      <c r="D20" s="14"/>
      <c r="E20" s="15"/>
      <c r="F20" s="11"/>
    </row>
    <row r="21" spans="1:7" s="21" customFormat="1" ht="14.25" hidden="1" x14ac:dyDescent="0.2">
      <c r="A21" s="16" t="s">
        <v>194</v>
      </c>
      <c r="B21" s="17"/>
      <c r="C21" s="20">
        <f t="shared" ref="C21" si="2">C19+C20</f>
        <v>5250</v>
      </c>
      <c r="D21" s="18" t="e">
        <f>#REF!/#REF!</f>
        <v>#REF!</v>
      </c>
      <c r="E21" s="20">
        <f t="shared" ref="E21:F21" si="3">E19+E20</f>
        <v>144</v>
      </c>
      <c r="F21" s="20">
        <f t="shared" si="3"/>
        <v>47445</v>
      </c>
    </row>
    <row r="22" spans="1:7" s="55" customFormat="1" x14ac:dyDescent="0.25">
      <c r="A22" s="22" t="s">
        <v>213</v>
      </c>
      <c r="B22" s="22"/>
      <c r="C22" s="120"/>
      <c r="D22" s="121"/>
      <c r="E22" s="121"/>
      <c r="F22" s="54"/>
    </row>
    <row r="23" spans="1:7" s="55" customFormat="1" x14ac:dyDescent="0.25">
      <c r="A23" s="24" t="s">
        <v>115</v>
      </c>
      <c r="B23" s="56"/>
      <c r="C23" s="54">
        <f>SUM(C25,C26,C27,C28)+C24/2.7</f>
        <v>22393.037037037036</v>
      </c>
      <c r="D23" s="121"/>
      <c r="E23" s="121"/>
      <c r="F23" s="54"/>
    </row>
    <row r="24" spans="1:7" s="325" customFormat="1" x14ac:dyDescent="0.25">
      <c r="A24" s="246" t="s">
        <v>337</v>
      </c>
      <c r="B24" s="247"/>
      <c r="C24" s="226">
        <v>8200</v>
      </c>
      <c r="D24" s="247"/>
      <c r="E24" s="247"/>
      <c r="F24" s="247"/>
    </row>
    <row r="25" spans="1:7" s="325" customFormat="1" x14ac:dyDescent="0.25">
      <c r="A25" s="327" t="s">
        <v>214</v>
      </c>
      <c r="B25" s="326"/>
      <c r="C25" s="324"/>
      <c r="D25" s="588"/>
      <c r="E25" s="588"/>
      <c r="F25" s="324"/>
    </row>
    <row r="26" spans="1:7" s="325" customFormat="1" ht="30" x14ac:dyDescent="0.25">
      <c r="A26" s="327" t="s">
        <v>215</v>
      </c>
      <c r="B26" s="326"/>
      <c r="C26" s="324"/>
      <c r="D26" s="588"/>
      <c r="E26" s="588"/>
      <c r="F26" s="324"/>
    </row>
    <row r="27" spans="1:7" s="325" customFormat="1" ht="30" x14ac:dyDescent="0.25">
      <c r="A27" s="327" t="s">
        <v>216</v>
      </c>
      <c r="B27" s="326"/>
      <c r="C27" s="324">
        <v>300</v>
      </c>
      <c r="D27" s="588"/>
      <c r="E27" s="588"/>
      <c r="F27" s="324"/>
    </row>
    <row r="28" spans="1:7" s="325" customFormat="1" x14ac:dyDescent="0.25">
      <c r="A28" s="246" t="s">
        <v>217</v>
      </c>
      <c r="B28" s="326"/>
      <c r="C28" s="324">
        <v>19056</v>
      </c>
      <c r="D28" s="588"/>
      <c r="E28" s="588"/>
      <c r="F28" s="324"/>
    </row>
    <row r="29" spans="1:7" s="325" customFormat="1" ht="45" x14ac:dyDescent="0.25">
      <c r="A29" s="246" t="s">
        <v>336</v>
      </c>
      <c r="B29" s="326"/>
      <c r="C29" s="238">
        <v>2685</v>
      </c>
      <c r="D29" s="324"/>
      <c r="E29" s="324"/>
      <c r="F29" s="324"/>
      <c r="G29" s="420"/>
    </row>
    <row r="30" spans="1:7" s="325" customFormat="1" x14ac:dyDescent="0.25">
      <c r="A30" s="256" t="s">
        <v>113</v>
      </c>
      <c r="B30" s="326"/>
      <c r="C30" s="238">
        <f>C31+C32</f>
        <v>85329.411764705888</v>
      </c>
      <c r="D30" s="326"/>
      <c r="E30" s="326"/>
      <c r="F30" s="326"/>
    </row>
    <row r="31" spans="1:7" s="325" customFormat="1" x14ac:dyDescent="0.25">
      <c r="A31" s="256" t="s">
        <v>304</v>
      </c>
      <c r="B31" s="326"/>
      <c r="C31" s="238">
        <v>71000</v>
      </c>
      <c r="D31" s="326"/>
      <c r="E31" s="326"/>
      <c r="F31" s="326"/>
      <c r="G31" s="582"/>
    </row>
    <row r="32" spans="1:7" s="325" customFormat="1" x14ac:dyDescent="0.25">
      <c r="A32" s="256" t="s">
        <v>306</v>
      </c>
      <c r="B32" s="326"/>
      <c r="C32" s="238">
        <f>C33/8.5</f>
        <v>14329.411764705883</v>
      </c>
      <c r="D32" s="326"/>
      <c r="E32" s="326"/>
      <c r="F32" s="326"/>
      <c r="G32" s="402"/>
    </row>
    <row r="33" spans="1:7" s="325" customFormat="1" x14ac:dyDescent="0.25">
      <c r="A33" s="249" t="s">
        <v>305</v>
      </c>
      <c r="B33" s="324"/>
      <c r="C33" s="238">
        <v>121800</v>
      </c>
      <c r="D33" s="588"/>
      <c r="E33" s="588"/>
      <c r="F33" s="324"/>
      <c r="G33" s="583"/>
    </row>
    <row r="34" spans="1:7" s="55" customFormat="1" x14ac:dyDescent="0.25">
      <c r="A34" s="59" t="s">
        <v>218</v>
      </c>
      <c r="B34" s="60"/>
      <c r="C34" s="56">
        <f>C23+ROUND(C31*3.2,0)+C33/3.9</f>
        <v>280823.80626780627</v>
      </c>
      <c r="D34" s="121"/>
      <c r="E34" s="121"/>
      <c r="F34" s="54"/>
    </row>
    <row r="35" spans="1:7" s="55" customFormat="1" x14ac:dyDescent="0.25">
      <c r="A35" s="22" t="s">
        <v>150</v>
      </c>
      <c r="B35" s="23"/>
      <c r="C35" s="15"/>
      <c r="D35" s="121"/>
      <c r="E35" s="121"/>
      <c r="F35" s="54"/>
    </row>
    <row r="36" spans="1:7" s="55" customFormat="1" x14ac:dyDescent="0.25">
      <c r="A36" s="24" t="s">
        <v>115</v>
      </c>
      <c r="B36" s="23"/>
      <c r="C36" s="15">
        <f>SUM(C37,C38,C45,C51,C52,C53,C54)</f>
        <v>40072</v>
      </c>
      <c r="D36" s="121"/>
      <c r="E36" s="121"/>
      <c r="F36" s="54"/>
    </row>
    <row r="37" spans="1:7" s="55" customFormat="1" x14ac:dyDescent="0.25">
      <c r="A37" s="24" t="s">
        <v>214</v>
      </c>
      <c r="B37" s="23"/>
      <c r="C37" s="15"/>
      <c r="D37" s="121"/>
      <c r="E37" s="121"/>
      <c r="F37" s="54"/>
    </row>
    <row r="38" spans="1:7" s="55" customFormat="1" ht="30" x14ac:dyDescent="0.25">
      <c r="A38" s="57" t="s">
        <v>219</v>
      </c>
      <c r="B38" s="23"/>
      <c r="C38" s="15">
        <f>C39+C40+C41+C43</f>
        <v>9097</v>
      </c>
      <c r="D38" s="121"/>
      <c r="E38" s="121"/>
      <c r="F38" s="54"/>
    </row>
    <row r="39" spans="1:7" s="55" customFormat="1" x14ac:dyDescent="0.25">
      <c r="A39" s="62" t="s">
        <v>220</v>
      </c>
      <c r="B39" s="23"/>
      <c r="C39" s="54">
        <v>5485</v>
      </c>
      <c r="D39" s="121"/>
      <c r="E39" s="121"/>
      <c r="F39" s="54"/>
    </row>
    <row r="40" spans="1:7" s="55" customFormat="1" x14ac:dyDescent="0.25">
      <c r="A40" s="62" t="s">
        <v>221</v>
      </c>
      <c r="B40" s="23"/>
      <c r="C40" s="54">
        <v>1646</v>
      </c>
      <c r="D40" s="121"/>
      <c r="E40" s="121"/>
      <c r="F40" s="54"/>
    </row>
    <row r="41" spans="1:7" s="55" customFormat="1" ht="30" x14ac:dyDescent="0.25">
      <c r="A41" s="62" t="s">
        <v>222</v>
      </c>
      <c r="B41" s="23"/>
      <c r="C41" s="54">
        <v>1125</v>
      </c>
      <c r="D41" s="121"/>
      <c r="E41" s="121"/>
      <c r="F41" s="54"/>
    </row>
    <row r="42" spans="1:7" s="55" customFormat="1" x14ac:dyDescent="0.25">
      <c r="A42" s="62" t="s">
        <v>223</v>
      </c>
      <c r="B42" s="23"/>
      <c r="C42" s="54">
        <v>120</v>
      </c>
      <c r="D42" s="121"/>
      <c r="E42" s="121"/>
      <c r="F42" s="54"/>
    </row>
    <row r="43" spans="1:7" s="55" customFormat="1" ht="30" x14ac:dyDescent="0.25">
      <c r="A43" s="62" t="s">
        <v>224</v>
      </c>
      <c r="B43" s="23"/>
      <c r="C43" s="54">
        <v>841</v>
      </c>
      <c r="D43" s="121"/>
      <c r="E43" s="121"/>
      <c r="F43" s="54"/>
    </row>
    <row r="44" spans="1:7" s="55" customFormat="1" x14ac:dyDescent="0.25">
      <c r="A44" s="62" t="s">
        <v>223</v>
      </c>
      <c r="B44" s="23"/>
      <c r="C44" s="122">
        <v>150</v>
      </c>
      <c r="D44" s="121"/>
      <c r="E44" s="121"/>
      <c r="F44" s="54"/>
    </row>
    <row r="45" spans="1:7" s="55" customFormat="1" ht="30" x14ac:dyDescent="0.25">
      <c r="A45" s="57" t="s">
        <v>225</v>
      </c>
      <c r="B45" s="23"/>
      <c r="C45" s="15">
        <f>SUM(C46,C47,C49)</f>
        <v>30975</v>
      </c>
      <c r="D45" s="121"/>
      <c r="E45" s="121"/>
      <c r="F45" s="54"/>
    </row>
    <row r="46" spans="1:7" s="55" customFormat="1" ht="30" x14ac:dyDescent="0.25">
      <c r="A46" s="62" t="s">
        <v>226</v>
      </c>
      <c r="B46" s="23"/>
      <c r="C46" s="15">
        <v>600</v>
      </c>
      <c r="D46" s="121"/>
      <c r="E46" s="121"/>
      <c r="F46" s="54"/>
    </row>
    <row r="47" spans="1:7" s="55" customFormat="1" ht="45" x14ac:dyDescent="0.25">
      <c r="A47" s="62" t="s">
        <v>227</v>
      </c>
      <c r="B47" s="23"/>
      <c r="C47" s="46">
        <v>24769</v>
      </c>
      <c r="D47" s="121"/>
      <c r="E47" s="121"/>
      <c r="F47" s="54"/>
    </row>
    <row r="48" spans="1:7" s="55" customFormat="1" x14ac:dyDescent="0.25">
      <c r="A48" s="62" t="s">
        <v>223</v>
      </c>
      <c r="B48" s="23"/>
      <c r="C48" s="46">
        <v>6200</v>
      </c>
      <c r="D48" s="121"/>
      <c r="E48" s="121"/>
      <c r="F48" s="54"/>
    </row>
    <row r="49" spans="1:8" s="55" customFormat="1" ht="45" x14ac:dyDescent="0.25">
      <c r="A49" s="62" t="s">
        <v>228</v>
      </c>
      <c r="B49" s="23"/>
      <c r="C49" s="46">
        <v>5606</v>
      </c>
      <c r="D49" s="121"/>
      <c r="E49" s="121"/>
      <c r="F49" s="54"/>
    </row>
    <row r="50" spans="1:8" s="55" customFormat="1" x14ac:dyDescent="0.25">
      <c r="A50" s="62" t="s">
        <v>223</v>
      </c>
      <c r="B50" s="23"/>
      <c r="C50" s="46">
        <v>5374</v>
      </c>
      <c r="D50" s="121"/>
      <c r="E50" s="121"/>
      <c r="F50" s="54"/>
    </row>
    <row r="51" spans="1:8" s="55" customFormat="1" ht="30" x14ac:dyDescent="0.25">
      <c r="A51" s="57" t="s">
        <v>229</v>
      </c>
      <c r="B51" s="23"/>
      <c r="C51" s="15"/>
      <c r="D51" s="121"/>
      <c r="E51" s="121"/>
      <c r="F51" s="54"/>
    </row>
    <row r="52" spans="1:8" s="55" customFormat="1" ht="30" x14ac:dyDescent="0.25">
      <c r="A52" s="24" t="s">
        <v>230</v>
      </c>
      <c r="B52" s="23"/>
      <c r="C52" s="15"/>
      <c r="D52" s="121"/>
      <c r="E52" s="121"/>
      <c r="F52" s="54"/>
    </row>
    <row r="53" spans="1:8" s="55" customFormat="1" ht="30" x14ac:dyDescent="0.25">
      <c r="A53" s="57" t="s">
        <v>231</v>
      </c>
      <c r="B53" s="23"/>
      <c r="C53" s="15"/>
      <c r="D53" s="121"/>
      <c r="E53" s="121"/>
      <c r="F53" s="54"/>
    </row>
    <row r="54" spans="1:8" s="55" customFormat="1" x14ac:dyDescent="0.25">
      <c r="A54" s="24" t="s">
        <v>232</v>
      </c>
      <c r="B54" s="23"/>
      <c r="C54" s="15"/>
      <c r="D54" s="121"/>
      <c r="E54" s="121"/>
      <c r="F54" s="54"/>
    </row>
    <row r="55" spans="1:8" s="55" customFormat="1" x14ac:dyDescent="0.25">
      <c r="A55" s="25" t="s">
        <v>113</v>
      </c>
      <c r="B55" s="56"/>
      <c r="C55" s="54"/>
      <c r="D55" s="121"/>
      <c r="E55" s="121"/>
      <c r="F55" s="54"/>
    </row>
    <row r="56" spans="1:8" s="55" customFormat="1" x14ac:dyDescent="0.25">
      <c r="A56" s="48" t="s">
        <v>147</v>
      </c>
      <c r="B56" s="56"/>
      <c r="C56" s="122"/>
      <c r="D56" s="121"/>
      <c r="E56" s="121"/>
      <c r="F56" s="54"/>
    </row>
    <row r="57" spans="1:8" s="55" customFormat="1" ht="30" x14ac:dyDescent="0.25">
      <c r="A57" s="25" t="s">
        <v>114</v>
      </c>
      <c r="B57" s="56"/>
      <c r="C57" s="15">
        <v>24500</v>
      </c>
      <c r="D57" s="56"/>
      <c r="E57" s="56"/>
      <c r="F57" s="56"/>
    </row>
    <row r="58" spans="1:8" s="55" customFormat="1" x14ac:dyDescent="0.25">
      <c r="A58" s="25" t="s">
        <v>233</v>
      </c>
      <c r="B58" s="23"/>
      <c r="C58" s="15">
        <v>2200</v>
      </c>
      <c r="D58" s="121"/>
      <c r="E58" s="121"/>
      <c r="F58" s="54"/>
    </row>
    <row r="59" spans="1:8" s="55" customFormat="1" x14ac:dyDescent="0.25">
      <c r="A59" s="63" t="s">
        <v>234</v>
      </c>
      <c r="B59" s="23"/>
      <c r="C59" s="15"/>
      <c r="D59" s="121"/>
      <c r="E59" s="121"/>
      <c r="F59" s="54"/>
    </row>
    <row r="60" spans="1:8" s="55" customFormat="1" x14ac:dyDescent="0.25">
      <c r="A60" s="64" t="s">
        <v>149</v>
      </c>
      <c r="B60" s="23"/>
      <c r="C60" s="19">
        <f>C36+ROUND(C55*3.2,0)+C57</f>
        <v>64572</v>
      </c>
      <c r="D60" s="121"/>
      <c r="E60" s="121"/>
      <c r="F60" s="54"/>
    </row>
    <row r="61" spans="1:8" s="55" customFormat="1" ht="15" customHeight="1" x14ac:dyDescent="0.25">
      <c r="A61" s="65" t="s">
        <v>148</v>
      </c>
      <c r="B61" s="23"/>
      <c r="C61" s="19">
        <f>SUM(C34,C60)</f>
        <v>345395.80626780627</v>
      </c>
      <c r="D61" s="121"/>
      <c r="E61" s="121"/>
      <c r="F61" s="54"/>
    </row>
    <row r="62" spans="1:8" s="55" customFormat="1" ht="15" customHeight="1" x14ac:dyDescent="0.25">
      <c r="A62" s="49" t="s">
        <v>116</v>
      </c>
      <c r="B62" s="23"/>
      <c r="C62" s="19"/>
      <c r="D62" s="121"/>
      <c r="E62" s="121"/>
      <c r="F62" s="54"/>
    </row>
    <row r="63" spans="1:8" s="325" customFormat="1" x14ac:dyDescent="0.25">
      <c r="A63" s="381" t="s">
        <v>19</v>
      </c>
      <c r="B63" s="251"/>
      <c r="C63" s="226">
        <v>1000</v>
      </c>
      <c r="D63" s="588"/>
      <c r="E63" s="588"/>
      <c r="F63" s="324"/>
      <c r="H63" s="717"/>
    </row>
    <row r="64" spans="1:8" s="55" customFormat="1" ht="30" x14ac:dyDescent="0.25">
      <c r="A64" s="145" t="s">
        <v>160</v>
      </c>
      <c r="B64" s="23"/>
      <c r="C64" s="15">
        <v>200</v>
      </c>
      <c r="D64" s="121"/>
      <c r="E64" s="121"/>
      <c r="F64" s="54"/>
      <c r="H64" s="175"/>
    </row>
    <row r="65" spans="1:164" s="55" customFormat="1" ht="15.75" x14ac:dyDescent="0.25">
      <c r="A65" s="26" t="s">
        <v>7</v>
      </c>
      <c r="B65" s="77"/>
      <c r="C65" s="54"/>
      <c r="D65" s="100"/>
      <c r="E65" s="100"/>
      <c r="F65" s="54"/>
    </row>
    <row r="66" spans="1:164" s="55" customFormat="1" x14ac:dyDescent="0.25">
      <c r="A66" s="146" t="s">
        <v>136</v>
      </c>
      <c r="B66" s="77"/>
      <c r="C66" s="54"/>
      <c r="D66" s="100"/>
      <c r="E66" s="100"/>
      <c r="F66" s="54"/>
    </row>
    <row r="67" spans="1:164" s="55" customFormat="1" x14ac:dyDescent="0.25">
      <c r="A67" s="28" t="s">
        <v>11</v>
      </c>
      <c r="B67" s="151">
        <v>300</v>
      </c>
      <c r="C67" s="54">
        <v>20</v>
      </c>
      <c r="D67" s="150">
        <v>8</v>
      </c>
      <c r="E67" s="100">
        <f>ROUND(F67/B67,0)</f>
        <v>1</v>
      </c>
      <c r="F67" s="15">
        <f>ROUND(C67*D67,0)</f>
        <v>160</v>
      </c>
    </row>
    <row r="68" spans="1:164" s="55" customFormat="1" x14ac:dyDescent="0.25">
      <c r="A68" s="40" t="s">
        <v>9</v>
      </c>
      <c r="B68" s="151"/>
      <c r="C68" s="98">
        <f>C66+C67</f>
        <v>20</v>
      </c>
      <c r="D68" s="102">
        <f>F68/C68</f>
        <v>8</v>
      </c>
      <c r="E68" s="98">
        <f>E66+E67</f>
        <v>1</v>
      </c>
      <c r="F68" s="98">
        <f>F66+F67</f>
        <v>160</v>
      </c>
    </row>
    <row r="69" spans="1:164" s="55" customFormat="1" x14ac:dyDescent="0.25">
      <c r="A69" s="47" t="s">
        <v>20</v>
      </c>
      <c r="B69" s="77"/>
      <c r="C69" s="54"/>
      <c r="D69" s="100"/>
      <c r="E69" s="100"/>
      <c r="F69" s="54"/>
    </row>
    <row r="70" spans="1:164" s="55" customFormat="1" x14ac:dyDescent="0.25">
      <c r="A70" s="28" t="s">
        <v>37</v>
      </c>
      <c r="B70" s="85">
        <v>240</v>
      </c>
      <c r="C70" s="54">
        <v>1930</v>
      </c>
      <c r="D70" s="150">
        <v>8</v>
      </c>
      <c r="E70" s="100">
        <f>ROUND(F70/B70,0)</f>
        <v>64</v>
      </c>
      <c r="F70" s="15">
        <f>ROUND(C70*D70,0)</f>
        <v>15440</v>
      </c>
    </row>
    <row r="71" spans="1:164" s="55" customFormat="1" x14ac:dyDescent="0.25">
      <c r="A71" s="40" t="s">
        <v>138</v>
      </c>
      <c r="B71" s="77"/>
      <c r="C71" s="98">
        <f>C70</f>
        <v>1930</v>
      </c>
      <c r="D71" s="102">
        <f t="shared" ref="D71:D72" si="4">F71/C71</f>
        <v>8</v>
      </c>
      <c r="E71" s="98">
        <f t="shared" ref="E71:F71" si="5">E70</f>
        <v>64</v>
      </c>
      <c r="F71" s="98">
        <f t="shared" si="5"/>
        <v>15440</v>
      </c>
    </row>
    <row r="72" spans="1:164" ht="17.25" customHeight="1" x14ac:dyDescent="0.25">
      <c r="A72" s="152" t="s">
        <v>110</v>
      </c>
      <c r="B72" s="148"/>
      <c r="C72" s="56">
        <f>C71+C68</f>
        <v>1950</v>
      </c>
      <c r="D72" s="102">
        <f t="shared" si="4"/>
        <v>8</v>
      </c>
      <c r="E72" s="56">
        <f>E71</f>
        <v>64</v>
      </c>
      <c r="F72" s="56">
        <f>F71+F68</f>
        <v>15600</v>
      </c>
    </row>
    <row r="73" spans="1:164" ht="18.75" customHeight="1" x14ac:dyDescent="0.25">
      <c r="A73" s="123" t="s">
        <v>90</v>
      </c>
      <c r="B73" s="124"/>
      <c r="C73" s="80">
        <f>C74+C76</f>
        <v>12310</v>
      </c>
      <c r="D73" s="125"/>
      <c r="E73" s="124"/>
      <c r="F73" s="124"/>
    </row>
    <row r="74" spans="1:164" x14ac:dyDescent="0.25">
      <c r="A74" s="126" t="s">
        <v>166</v>
      </c>
      <c r="B74" s="127"/>
      <c r="C74" s="119">
        <f>C75</f>
        <v>12300</v>
      </c>
      <c r="D74" s="73"/>
      <c r="E74" s="128"/>
      <c r="F74" s="127"/>
    </row>
    <row r="75" spans="1:164" x14ac:dyDescent="0.25">
      <c r="A75" s="129" t="s">
        <v>167</v>
      </c>
      <c r="B75" s="127"/>
      <c r="C75" s="153">
        <v>12300</v>
      </c>
      <c r="D75" s="127"/>
      <c r="E75" s="127"/>
      <c r="F75" s="127"/>
    </row>
    <row r="76" spans="1:164" x14ac:dyDescent="0.25">
      <c r="A76" s="130" t="s">
        <v>168</v>
      </c>
      <c r="B76" s="127"/>
      <c r="C76" s="154">
        <f>C77+C78</f>
        <v>10</v>
      </c>
      <c r="D76" s="127"/>
      <c r="E76" s="127"/>
      <c r="F76" s="127"/>
    </row>
    <row r="77" spans="1:164" ht="30" x14ac:dyDescent="0.25">
      <c r="A77" s="129" t="s">
        <v>169</v>
      </c>
      <c r="B77" s="127"/>
      <c r="C77" s="153">
        <v>10</v>
      </c>
      <c r="D77" s="127"/>
      <c r="E77" s="127"/>
      <c r="F77" s="127"/>
    </row>
    <row r="78" spans="1:164" ht="15.75" thickBot="1" x14ac:dyDescent="0.3">
      <c r="A78" s="131" t="s">
        <v>170</v>
      </c>
      <c r="B78" s="132"/>
      <c r="C78" s="132"/>
      <c r="D78" s="132"/>
      <c r="E78" s="132"/>
      <c r="F78" s="132"/>
    </row>
    <row r="79" spans="1:164" s="144" customFormat="1" ht="15.75" thickBot="1" x14ac:dyDescent="0.3">
      <c r="A79" s="105" t="s">
        <v>10</v>
      </c>
      <c r="B79" s="133"/>
      <c r="C79" s="155"/>
      <c r="D79" s="156"/>
      <c r="E79" s="156"/>
      <c r="F79" s="157"/>
      <c r="G79" s="55"/>
      <c r="H79" s="158"/>
      <c r="I79" s="55"/>
      <c r="J79" s="55"/>
      <c r="K79" s="158"/>
      <c r="L79" s="55"/>
      <c r="M79" s="55"/>
      <c r="N79" s="158"/>
      <c r="O79" s="55"/>
      <c r="P79" s="55"/>
      <c r="Q79" s="158"/>
      <c r="R79" s="55"/>
      <c r="S79" s="55"/>
      <c r="T79" s="158"/>
      <c r="U79" s="55"/>
      <c r="V79" s="55"/>
      <c r="W79" s="158"/>
      <c r="X79" s="55"/>
      <c r="Y79" s="55"/>
      <c r="Z79" s="158"/>
      <c r="AA79" s="55"/>
      <c r="AB79" s="55"/>
      <c r="AC79" s="158"/>
      <c r="AD79" s="55"/>
      <c r="AE79" s="55"/>
      <c r="AF79" s="158"/>
      <c r="AG79" s="55"/>
      <c r="AH79" s="55"/>
      <c r="AI79" s="158"/>
      <c r="AJ79" s="55"/>
      <c r="AK79" s="55"/>
      <c r="AL79" s="158"/>
      <c r="AM79" s="55"/>
      <c r="AN79" s="55"/>
      <c r="AO79" s="158"/>
      <c r="AP79" s="55"/>
      <c r="AQ79" s="55"/>
      <c r="AR79" s="158"/>
      <c r="AS79" s="55"/>
      <c r="AT79" s="55"/>
      <c r="AU79" s="158"/>
      <c r="AV79" s="55"/>
      <c r="AW79" s="55"/>
      <c r="AX79" s="158"/>
      <c r="AY79" s="55"/>
      <c r="AZ79" s="55"/>
      <c r="BA79" s="158"/>
      <c r="BB79" s="55"/>
      <c r="BC79" s="55"/>
      <c r="BD79" s="158"/>
      <c r="BE79" s="55"/>
      <c r="BF79" s="55"/>
      <c r="BG79" s="158"/>
      <c r="BH79" s="55"/>
      <c r="BI79" s="55"/>
      <c r="BJ79" s="158"/>
      <c r="BK79" s="55"/>
      <c r="BL79" s="55"/>
      <c r="BM79" s="158"/>
      <c r="BN79" s="55"/>
      <c r="BO79" s="55"/>
      <c r="BP79" s="158"/>
      <c r="BQ79" s="55"/>
      <c r="BR79" s="55"/>
      <c r="BS79" s="158"/>
      <c r="BT79" s="55"/>
      <c r="BU79" s="55"/>
      <c r="BV79" s="158"/>
      <c r="BW79" s="55"/>
      <c r="BX79" s="55"/>
      <c r="BY79" s="158"/>
      <c r="BZ79" s="55"/>
      <c r="CA79" s="55"/>
      <c r="CB79" s="158"/>
      <c r="CC79" s="55"/>
      <c r="CD79" s="55"/>
      <c r="CE79" s="158"/>
      <c r="CF79" s="55"/>
      <c r="CG79" s="55"/>
      <c r="CH79" s="158"/>
      <c r="CI79" s="55"/>
      <c r="CJ79" s="55"/>
      <c r="CK79" s="158"/>
      <c r="CL79" s="55"/>
      <c r="CM79" s="55"/>
      <c r="CN79" s="158"/>
      <c r="CO79" s="55"/>
      <c r="CP79" s="55"/>
      <c r="CQ79" s="158"/>
      <c r="CR79" s="55"/>
      <c r="CS79" s="55"/>
      <c r="CT79" s="158"/>
      <c r="CU79" s="55"/>
      <c r="CV79" s="55"/>
      <c r="CW79" s="158"/>
      <c r="CX79" s="55"/>
      <c r="CY79" s="55"/>
      <c r="CZ79" s="158"/>
      <c r="DA79" s="55"/>
      <c r="DB79" s="55"/>
      <c r="DC79" s="158"/>
      <c r="DD79" s="55"/>
      <c r="DE79" s="55"/>
      <c r="DF79" s="158"/>
      <c r="DG79" s="55"/>
      <c r="DH79" s="55"/>
      <c r="DI79" s="158"/>
      <c r="DJ79" s="55"/>
      <c r="DK79" s="55"/>
      <c r="DL79" s="158"/>
      <c r="DM79" s="55"/>
      <c r="DN79" s="55"/>
      <c r="DO79" s="158"/>
      <c r="DP79" s="55"/>
      <c r="DQ79" s="55"/>
      <c r="DR79" s="158"/>
      <c r="DS79" s="55"/>
      <c r="DT79" s="55"/>
      <c r="DU79" s="158"/>
      <c r="DV79" s="55"/>
      <c r="DW79" s="55"/>
      <c r="DX79" s="158"/>
      <c r="DY79" s="55"/>
      <c r="DZ79" s="55"/>
      <c r="EA79" s="158"/>
      <c r="EB79" s="55"/>
      <c r="EC79" s="55"/>
      <c r="ED79" s="158"/>
      <c r="EE79" s="55"/>
      <c r="EF79" s="55"/>
      <c r="EG79" s="158"/>
      <c r="EH79" s="55"/>
      <c r="EI79" s="55"/>
      <c r="EJ79" s="158"/>
      <c r="EK79" s="55"/>
      <c r="EL79" s="55"/>
      <c r="EM79" s="158"/>
      <c r="EN79" s="55"/>
      <c r="EO79" s="55"/>
      <c r="EP79" s="158"/>
      <c r="EQ79" s="55"/>
      <c r="ER79" s="55"/>
      <c r="ES79" s="158"/>
      <c r="ET79" s="55"/>
      <c r="EU79" s="55"/>
      <c r="EV79" s="158"/>
      <c r="EW79" s="55"/>
      <c r="EX79" s="55"/>
      <c r="EY79" s="158"/>
      <c r="EZ79" s="55"/>
      <c r="FA79" s="55"/>
      <c r="FB79" s="158"/>
      <c r="FC79" s="55"/>
      <c r="FD79" s="55"/>
      <c r="FE79" s="158"/>
      <c r="FF79" s="55"/>
      <c r="FG79" s="55"/>
      <c r="FH79" s="158"/>
    </row>
    <row r="80" spans="1:164" s="78" customFormat="1" hidden="1" x14ac:dyDescent="0.25">
      <c r="A80" s="159"/>
      <c r="B80" s="160"/>
      <c r="C80" s="161"/>
      <c r="D80" s="162"/>
      <c r="E80" s="162"/>
      <c r="F80" s="161"/>
      <c r="G80" s="55"/>
      <c r="H80" s="158"/>
      <c r="I80" s="55"/>
      <c r="J80" s="55"/>
      <c r="K80" s="158"/>
      <c r="L80" s="55"/>
      <c r="M80" s="55"/>
      <c r="N80" s="158"/>
      <c r="O80" s="55"/>
      <c r="P80" s="55"/>
      <c r="Q80" s="158"/>
      <c r="R80" s="55"/>
      <c r="S80" s="55"/>
      <c r="T80" s="158"/>
      <c r="U80" s="55"/>
      <c r="V80" s="55"/>
      <c r="W80" s="158"/>
      <c r="X80" s="55"/>
      <c r="Y80" s="55"/>
      <c r="Z80" s="158"/>
      <c r="AA80" s="55"/>
      <c r="AB80" s="55"/>
      <c r="AC80" s="158"/>
      <c r="AD80" s="55"/>
      <c r="AE80" s="55"/>
      <c r="AF80" s="158"/>
      <c r="AG80" s="55"/>
      <c r="AH80" s="55"/>
      <c r="AI80" s="158"/>
      <c r="AJ80" s="55"/>
      <c r="AK80" s="55"/>
      <c r="AL80" s="158"/>
      <c r="AM80" s="55"/>
      <c r="AN80" s="55"/>
      <c r="AO80" s="158"/>
      <c r="AP80" s="55"/>
      <c r="AQ80" s="55"/>
      <c r="AR80" s="158"/>
      <c r="AS80" s="55"/>
      <c r="AT80" s="55"/>
      <c r="AU80" s="158"/>
      <c r="AV80" s="55"/>
      <c r="AW80" s="55"/>
      <c r="AX80" s="158"/>
      <c r="AY80" s="55"/>
      <c r="AZ80" s="55"/>
      <c r="BA80" s="158"/>
      <c r="BB80" s="55"/>
      <c r="BC80" s="55"/>
      <c r="BD80" s="158"/>
      <c r="BE80" s="55"/>
      <c r="BF80" s="55"/>
      <c r="BG80" s="158"/>
      <c r="BH80" s="55"/>
      <c r="BI80" s="55"/>
      <c r="BJ80" s="158"/>
      <c r="BK80" s="55"/>
      <c r="BL80" s="55"/>
      <c r="BM80" s="158"/>
      <c r="BN80" s="55"/>
      <c r="BO80" s="55"/>
      <c r="BP80" s="158"/>
      <c r="BQ80" s="55"/>
      <c r="BR80" s="55"/>
      <c r="BS80" s="158"/>
      <c r="BT80" s="55"/>
      <c r="BU80" s="55"/>
      <c r="BV80" s="158"/>
      <c r="BW80" s="55"/>
      <c r="BX80" s="55"/>
      <c r="BY80" s="158"/>
      <c r="BZ80" s="55"/>
      <c r="CA80" s="55"/>
      <c r="CB80" s="158"/>
      <c r="CC80" s="55"/>
      <c r="CD80" s="55"/>
      <c r="CE80" s="158"/>
      <c r="CF80" s="55"/>
      <c r="CG80" s="55"/>
      <c r="CH80" s="158"/>
      <c r="CI80" s="55"/>
      <c r="CJ80" s="55"/>
      <c r="CK80" s="158"/>
      <c r="CL80" s="55"/>
      <c r="CM80" s="55"/>
      <c r="CN80" s="158"/>
      <c r="CO80" s="55"/>
      <c r="CP80" s="55"/>
      <c r="CQ80" s="158"/>
      <c r="CR80" s="55"/>
      <c r="CS80" s="55"/>
      <c r="CT80" s="158"/>
      <c r="CU80" s="55"/>
      <c r="CV80" s="55"/>
      <c r="CW80" s="158"/>
      <c r="CX80" s="55"/>
      <c r="CY80" s="55"/>
      <c r="CZ80" s="158"/>
      <c r="DA80" s="55"/>
      <c r="DB80" s="55"/>
      <c r="DC80" s="158"/>
      <c r="DD80" s="55"/>
      <c r="DE80" s="55"/>
      <c r="DF80" s="158"/>
      <c r="DG80" s="55"/>
      <c r="DH80" s="55"/>
      <c r="DI80" s="158"/>
      <c r="DJ80" s="55"/>
      <c r="DK80" s="55"/>
      <c r="DL80" s="158"/>
      <c r="DM80" s="55"/>
      <c r="DN80" s="55"/>
      <c r="DO80" s="158"/>
      <c r="DP80" s="55"/>
      <c r="DQ80" s="55"/>
      <c r="DR80" s="158"/>
      <c r="DS80" s="55"/>
      <c r="DT80" s="55"/>
      <c r="DU80" s="158"/>
      <c r="DV80" s="55"/>
      <c r="DW80" s="55"/>
      <c r="DX80" s="158"/>
      <c r="DY80" s="55"/>
      <c r="DZ80" s="55"/>
      <c r="EA80" s="158"/>
      <c r="EB80" s="55"/>
      <c r="EC80" s="55"/>
      <c r="ED80" s="158"/>
      <c r="EE80" s="55"/>
      <c r="EF80" s="55"/>
      <c r="EG80" s="158"/>
      <c r="EH80" s="55"/>
      <c r="EI80" s="55"/>
      <c r="EJ80" s="158"/>
      <c r="EK80" s="55"/>
      <c r="EL80" s="55"/>
      <c r="EM80" s="158"/>
      <c r="EN80" s="55"/>
      <c r="EO80" s="55"/>
      <c r="EP80" s="158"/>
      <c r="EQ80" s="55"/>
      <c r="ER80" s="55"/>
      <c r="ES80" s="158"/>
      <c r="ET80" s="55"/>
      <c r="EU80" s="55"/>
      <c r="EV80" s="158"/>
      <c r="EW80" s="55"/>
      <c r="EX80" s="55"/>
      <c r="EY80" s="158"/>
      <c r="EZ80" s="55"/>
      <c r="FA80" s="55"/>
      <c r="FB80" s="158"/>
      <c r="FC80" s="55"/>
      <c r="FD80" s="55"/>
      <c r="FE80" s="158"/>
      <c r="FF80" s="55"/>
      <c r="FG80" s="55"/>
      <c r="FH80" s="158"/>
    </row>
    <row r="81" spans="1:164" s="78" customFormat="1" hidden="1" x14ac:dyDescent="0.25">
      <c r="A81" s="76" t="s">
        <v>141</v>
      </c>
      <c r="B81" s="85"/>
      <c r="C81" s="54"/>
      <c r="D81" s="100"/>
      <c r="E81" s="100"/>
      <c r="F81" s="54"/>
      <c r="G81" s="55"/>
      <c r="H81" s="158"/>
      <c r="I81" s="55"/>
      <c r="J81" s="55"/>
      <c r="K81" s="158"/>
      <c r="L81" s="55"/>
      <c r="M81" s="55"/>
      <c r="N81" s="158"/>
      <c r="O81" s="55"/>
      <c r="P81" s="55"/>
      <c r="Q81" s="158"/>
      <c r="R81" s="55"/>
      <c r="S81" s="55"/>
      <c r="T81" s="158"/>
      <c r="U81" s="55"/>
      <c r="V81" s="55"/>
      <c r="W81" s="158"/>
      <c r="X81" s="55"/>
      <c r="Y81" s="55"/>
      <c r="Z81" s="158"/>
      <c r="AA81" s="55"/>
      <c r="AB81" s="55"/>
      <c r="AC81" s="158"/>
      <c r="AD81" s="55"/>
      <c r="AE81" s="55"/>
      <c r="AF81" s="158"/>
      <c r="AG81" s="55"/>
      <c r="AH81" s="55"/>
      <c r="AI81" s="158"/>
      <c r="AJ81" s="55"/>
      <c r="AK81" s="55"/>
      <c r="AL81" s="158"/>
      <c r="AM81" s="55"/>
      <c r="AN81" s="55"/>
      <c r="AO81" s="158"/>
      <c r="AP81" s="55"/>
      <c r="AQ81" s="55"/>
      <c r="AR81" s="158"/>
      <c r="AS81" s="55"/>
      <c r="AT81" s="55"/>
      <c r="AU81" s="158"/>
      <c r="AV81" s="55"/>
      <c r="AW81" s="55"/>
      <c r="AX81" s="158"/>
      <c r="AY81" s="55"/>
      <c r="AZ81" s="55"/>
      <c r="BA81" s="158"/>
      <c r="BB81" s="55"/>
      <c r="BC81" s="55"/>
      <c r="BD81" s="158"/>
      <c r="BE81" s="55"/>
      <c r="BF81" s="55"/>
      <c r="BG81" s="158"/>
      <c r="BH81" s="55"/>
      <c r="BI81" s="55"/>
      <c r="BJ81" s="158"/>
      <c r="BK81" s="55"/>
      <c r="BL81" s="55"/>
      <c r="BM81" s="158"/>
      <c r="BN81" s="55"/>
      <c r="BO81" s="55"/>
      <c r="BP81" s="158"/>
      <c r="BQ81" s="55"/>
      <c r="BR81" s="55"/>
      <c r="BS81" s="158"/>
      <c r="BT81" s="55"/>
      <c r="BU81" s="55"/>
      <c r="BV81" s="158"/>
      <c r="BW81" s="55"/>
      <c r="BX81" s="55"/>
      <c r="BY81" s="158"/>
      <c r="BZ81" s="55"/>
      <c r="CA81" s="55"/>
      <c r="CB81" s="158"/>
      <c r="CC81" s="55"/>
      <c r="CD81" s="55"/>
      <c r="CE81" s="158"/>
      <c r="CF81" s="55"/>
      <c r="CG81" s="55"/>
      <c r="CH81" s="158"/>
      <c r="CI81" s="55"/>
      <c r="CJ81" s="55"/>
      <c r="CK81" s="158"/>
      <c r="CL81" s="55"/>
      <c r="CM81" s="55"/>
      <c r="CN81" s="158"/>
      <c r="CO81" s="55"/>
      <c r="CP81" s="55"/>
      <c r="CQ81" s="158"/>
      <c r="CR81" s="55"/>
      <c r="CS81" s="55"/>
      <c r="CT81" s="158"/>
      <c r="CU81" s="55"/>
      <c r="CV81" s="55"/>
      <c r="CW81" s="158"/>
      <c r="CX81" s="55"/>
      <c r="CY81" s="55"/>
      <c r="CZ81" s="158"/>
      <c r="DA81" s="55"/>
      <c r="DB81" s="55"/>
      <c r="DC81" s="158"/>
      <c r="DD81" s="55"/>
      <c r="DE81" s="55"/>
      <c r="DF81" s="158"/>
      <c r="DG81" s="55"/>
      <c r="DH81" s="55"/>
      <c r="DI81" s="158"/>
      <c r="DJ81" s="55"/>
      <c r="DK81" s="55"/>
      <c r="DL81" s="158"/>
      <c r="DM81" s="55"/>
      <c r="DN81" s="55"/>
      <c r="DO81" s="158"/>
      <c r="DP81" s="55"/>
      <c r="DQ81" s="55"/>
      <c r="DR81" s="158"/>
      <c r="DS81" s="55"/>
      <c r="DT81" s="55"/>
      <c r="DU81" s="158"/>
      <c r="DV81" s="55"/>
      <c r="DW81" s="55"/>
      <c r="DX81" s="158"/>
      <c r="DY81" s="55"/>
      <c r="DZ81" s="55"/>
      <c r="EA81" s="158"/>
      <c r="EB81" s="55"/>
      <c r="EC81" s="55"/>
      <c r="ED81" s="158"/>
      <c r="EE81" s="55"/>
      <c r="EF81" s="55"/>
      <c r="EG81" s="158"/>
      <c r="EH81" s="55"/>
      <c r="EI81" s="55"/>
      <c r="EJ81" s="158"/>
      <c r="EK81" s="55"/>
      <c r="EL81" s="55"/>
      <c r="EM81" s="158"/>
      <c r="EN81" s="55"/>
      <c r="EO81" s="55"/>
      <c r="EP81" s="158"/>
      <c r="EQ81" s="55"/>
      <c r="ER81" s="55"/>
      <c r="ES81" s="158"/>
      <c r="ET81" s="55"/>
      <c r="EU81" s="55"/>
      <c r="EV81" s="158"/>
      <c r="EW81" s="55"/>
      <c r="EX81" s="55"/>
      <c r="EY81" s="158"/>
      <c r="EZ81" s="55"/>
      <c r="FA81" s="55"/>
      <c r="FB81" s="158"/>
      <c r="FC81" s="55"/>
      <c r="FD81" s="55"/>
      <c r="FE81" s="158"/>
      <c r="FF81" s="55"/>
      <c r="FG81" s="55"/>
      <c r="FH81" s="158"/>
    </row>
    <row r="82" spans="1:164" s="78" customFormat="1" ht="15.75" hidden="1" x14ac:dyDescent="0.25">
      <c r="A82" s="142" t="s">
        <v>6</v>
      </c>
      <c r="B82" s="77"/>
      <c r="C82" s="54"/>
      <c r="D82" s="100"/>
      <c r="E82" s="100"/>
      <c r="F82" s="54"/>
      <c r="G82" s="55"/>
      <c r="H82" s="158"/>
      <c r="I82" s="55"/>
      <c r="J82" s="55"/>
      <c r="K82" s="158"/>
      <c r="L82" s="55"/>
      <c r="M82" s="55"/>
      <c r="N82" s="158"/>
      <c r="O82" s="55"/>
      <c r="P82" s="55"/>
      <c r="Q82" s="158"/>
      <c r="R82" s="55"/>
      <c r="S82" s="55"/>
      <c r="T82" s="158"/>
      <c r="U82" s="55"/>
      <c r="V82" s="55"/>
      <c r="W82" s="158"/>
      <c r="X82" s="55"/>
      <c r="Y82" s="55"/>
      <c r="Z82" s="158"/>
      <c r="AA82" s="55"/>
      <c r="AB82" s="55"/>
      <c r="AC82" s="158"/>
      <c r="AD82" s="55"/>
      <c r="AE82" s="55"/>
      <c r="AF82" s="158"/>
      <c r="AG82" s="55"/>
      <c r="AH82" s="55"/>
      <c r="AI82" s="158"/>
      <c r="AJ82" s="55"/>
      <c r="AK82" s="55"/>
      <c r="AL82" s="158"/>
      <c r="AM82" s="55"/>
      <c r="AN82" s="55"/>
      <c r="AO82" s="158"/>
      <c r="AP82" s="55"/>
      <c r="AQ82" s="55"/>
      <c r="AR82" s="158"/>
      <c r="AS82" s="55"/>
      <c r="AT82" s="55"/>
      <c r="AU82" s="158"/>
      <c r="AV82" s="55"/>
      <c r="AW82" s="55"/>
      <c r="AX82" s="158"/>
      <c r="AY82" s="55"/>
      <c r="AZ82" s="55"/>
      <c r="BA82" s="158"/>
      <c r="BB82" s="55"/>
      <c r="BC82" s="55"/>
      <c r="BD82" s="158"/>
      <c r="BE82" s="55"/>
      <c r="BF82" s="55"/>
      <c r="BG82" s="158"/>
      <c r="BH82" s="55"/>
      <c r="BI82" s="55"/>
      <c r="BJ82" s="158"/>
      <c r="BK82" s="55"/>
      <c r="BL82" s="55"/>
      <c r="BM82" s="158"/>
      <c r="BN82" s="55"/>
      <c r="BO82" s="55"/>
      <c r="BP82" s="158"/>
      <c r="BQ82" s="55"/>
      <c r="BR82" s="55"/>
      <c r="BS82" s="158"/>
      <c r="BT82" s="55"/>
      <c r="BU82" s="55"/>
      <c r="BV82" s="158"/>
      <c r="BW82" s="55"/>
      <c r="BX82" s="55"/>
      <c r="BY82" s="158"/>
      <c r="BZ82" s="55"/>
      <c r="CA82" s="55"/>
      <c r="CB82" s="158"/>
      <c r="CC82" s="55"/>
      <c r="CD82" s="55"/>
      <c r="CE82" s="158"/>
      <c r="CF82" s="55"/>
      <c r="CG82" s="55"/>
      <c r="CH82" s="158"/>
      <c r="CI82" s="55"/>
      <c r="CJ82" s="55"/>
      <c r="CK82" s="158"/>
      <c r="CL82" s="55"/>
      <c r="CM82" s="55"/>
      <c r="CN82" s="158"/>
      <c r="CO82" s="55"/>
      <c r="CP82" s="55"/>
      <c r="CQ82" s="158"/>
      <c r="CR82" s="55"/>
      <c r="CS82" s="55"/>
      <c r="CT82" s="158"/>
      <c r="CU82" s="55"/>
      <c r="CV82" s="55"/>
      <c r="CW82" s="158"/>
      <c r="CX82" s="55"/>
      <c r="CY82" s="55"/>
      <c r="CZ82" s="158"/>
      <c r="DA82" s="55"/>
      <c r="DB82" s="55"/>
      <c r="DC82" s="158"/>
      <c r="DD82" s="55"/>
      <c r="DE82" s="55"/>
      <c r="DF82" s="158"/>
      <c r="DG82" s="55"/>
      <c r="DH82" s="55"/>
      <c r="DI82" s="158"/>
      <c r="DJ82" s="55"/>
      <c r="DK82" s="55"/>
      <c r="DL82" s="158"/>
      <c r="DM82" s="55"/>
      <c r="DN82" s="55"/>
      <c r="DO82" s="158"/>
      <c r="DP82" s="55"/>
      <c r="DQ82" s="55"/>
      <c r="DR82" s="158"/>
      <c r="DS82" s="55"/>
      <c r="DT82" s="55"/>
      <c r="DU82" s="158"/>
      <c r="DV82" s="55"/>
      <c r="DW82" s="55"/>
      <c r="DX82" s="158"/>
      <c r="DY82" s="55"/>
      <c r="DZ82" s="55"/>
      <c r="EA82" s="158"/>
      <c r="EB82" s="55"/>
      <c r="EC82" s="55"/>
      <c r="ED82" s="158"/>
      <c r="EE82" s="55"/>
      <c r="EF82" s="55"/>
      <c r="EG82" s="158"/>
      <c r="EH82" s="55"/>
      <c r="EI82" s="55"/>
      <c r="EJ82" s="158"/>
      <c r="EK82" s="55"/>
      <c r="EL82" s="55"/>
      <c r="EM82" s="158"/>
      <c r="EN82" s="55"/>
      <c r="EO82" s="55"/>
      <c r="EP82" s="158"/>
      <c r="EQ82" s="55"/>
      <c r="ER82" s="55"/>
      <c r="ES82" s="158"/>
      <c r="ET82" s="55"/>
      <c r="EU82" s="55"/>
      <c r="EV82" s="158"/>
      <c r="EW82" s="55"/>
      <c r="EX82" s="55"/>
      <c r="EY82" s="158"/>
      <c r="EZ82" s="55"/>
      <c r="FA82" s="55"/>
      <c r="FB82" s="158"/>
      <c r="FC82" s="55"/>
      <c r="FD82" s="55"/>
      <c r="FE82" s="158"/>
      <c r="FF82" s="55"/>
      <c r="FG82" s="55"/>
      <c r="FH82" s="158"/>
    </row>
    <row r="83" spans="1:164" s="78" customFormat="1" hidden="1" x14ac:dyDescent="0.25">
      <c r="A83" s="163" t="s">
        <v>131</v>
      </c>
      <c r="B83" s="77"/>
      <c r="C83" s="54"/>
      <c r="D83" s="100"/>
      <c r="E83" s="100"/>
      <c r="F83" s="54"/>
      <c r="G83" s="55"/>
      <c r="H83" s="158"/>
      <c r="I83" s="55"/>
      <c r="J83" s="55"/>
      <c r="K83" s="158"/>
      <c r="L83" s="55"/>
      <c r="M83" s="55"/>
      <c r="N83" s="158"/>
      <c r="O83" s="55"/>
      <c r="P83" s="55"/>
      <c r="Q83" s="158"/>
      <c r="R83" s="55"/>
      <c r="S83" s="55"/>
      <c r="T83" s="158"/>
      <c r="U83" s="55"/>
      <c r="V83" s="55"/>
      <c r="W83" s="158"/>
      <c r="X83" s="55"/>
      <c r="Y83" s="55"/>
      <c r="Z83" s="158"/>
      <c r="AA83" s="55"/>
      <c r="AB83" s="55"/>
      <c r="AC83" s="158"/>
      <c r="AD83" s="55"/>
      <c r="AE83" s="55"/>
      <c r="AF83" s="158"/>
      <c r="AG83" s="55"/>
      <c r="AH83" s="55"/>
      <c r="AI83" s="158"/>
      <c r="AJ83" s="55"/>
      <c r="AK83" s="55"/>
      <c r="AL83" s="158"/>
      <c r="AM83" s="55"/>
      <c r="AN83" s="55"/>
      <c r="AO83" s="158"/>
      <c r="AP83" s="55"/>
      <c r="AQ83" s="55"/>
      <c r="AR83" s="158"/>
      <c r="AS83" s="55"/>
      <c r="AT83" s="55"/>
      <c r="AU83" s="158"/>
      <c r="AV83" s="55"/>
      <c r="AW83" s="55"/>
      <c r="AX83" s="158"/>
      <c r="AY83" s="55"/>
      <c r="AZ83" s="55"/>
      <c r="BA83" s="158"/>
      <c r="BB83" s="55"/>
      <c r="BC83" s="55"/>
      <c r="BD83" s="158"/>
      <c r="BE83" s="55"/>
      <c r="BF83" s="55"/>
      <c r="BG83" s="158"/>
      <c r="BH83" s="55"/>
      <c r="BI83" s="55"/>
      <c r="BJ83" s="158"/>
      <c r="BK83" s="55"/>
      <c r="BL83" s="55"/>
      <c r="BM83" s="158"/>
      <c r="BN83" s="55"/>
      <c r="BO83" s="55"/>
      <c r="BP83" s="158"/>
      <c r="BQ83" s="55"/>
      <c r="BR83" s="55"/>
      <c r="BS83" s="158"/>
      <c r="BT83" s="55"/>
      <c r="BU83" s="55"/>
      <c r="BV83" s="158"/>
      <c r="BW83" s="55"/>
      <c r="BX83" s="55"/>
      <c r="BY83" s="158"/>
      <c r="BZ83" s="55"/>
      <c r="CA83" s="55"/>
      <c r="CB83" s="158"/>
      <c r="CC83" s="55"/>
      <c r="CD83" s="55"/>
      <c r="CE83" s="158"/>
      <c r="CF83" s="55"/>
      <c r="CG83" s="55"/>
      <c r="CH83" s="158"/>
      <c r="CI83" s="55"/>
      <c r="CJ83" s="55"/>
      <c r="CK83" s="158"/>
      <c r="CL83" s="55"/>
      <c r="CM83" s="55"/>
      <c r="CN83" s="158"/>
      <c r="CO83" s="55"/>
      <c r="CP83" s="55"/>
      <c r="CQ83" s="158"/>
      <c r="CR83" s="55"/>
      <c r="CS83" s="55"/>
      <c r="CT83" s="158"/>
      <c r="CU83" s="55"/>
      <c r="CV83" s="55"/>
      <c r="CW83" s="158"/>
      <c r="CX83" s="55"/>
      <c r="CY83" s="55"/>
      <c r="CZ83" s="158"/>
      <c r="DA83" s="55"/>
      <c r="DB83" s="55"/>
      <c r="DC83" s="158"/>
      <c r="DD83" s="55"/>
      <c r="DE83" s="55"/>
      <c r="DF83" s="158"/>
      <c r="DG83" s="55"/>
      <c r="DH83" s="55"/>
      <c r="DI83" s="158"/>
      <c r="DJ83" s="55"/>
      <c r="DK83" s="55"/>
      <c r="DL83" s="158"/>
      <c r="DM83" s="55"/>
      <c r="DN83" s="55"/>
      <c r="DO83" s="158"/>
      <c r="DP83" s="55"/>
      <c r="DQ83" s="55"/>
      <c r="DR83" s="158"/>
      <c r="DS83" s="55"/>
      <c r="DT83" s="55"/>
      <c r="DU83" s="158"/>
      <c r="DV83" s="55"/>
      <c r="DW83" s="55"/>
      <c r="DX83" s="158"/>
      <c r="DY83" s="55"/>
      <c r="DZ83" s="55"/>
      <c r="EA83" s="158"/>
      <c r="EB83" s="55"/>
      <c r="EC83" s="55"/>
      <c r="ED83" s="158"/>
      <c r="EE83" s="55"/>
      <c r="EF83" s="55"/>
      <c r="EG83" s="158"/>
      <c r="EH83" s="55"/>
      <c r="EI83" s="55"/>
      <c r="EJ83" s="158"/>
      <c r="EK83" s="55"/>
      <c r="EL83" s="55"/>
      <c r="EM83" s="158"/>
      <c r="EN83" s="55"/>
      <c r="EO83" s="55"/>
      <c r="EP83" s="158"/>
      <c r="EQ83" s="55"/>
      <c r="ER83" s="55"/>
      <c r="ES83" s="158"/>
      <c r="ET83" s="55"/>
      <c r="EU83" s="55"/>
      <c r="EV83" s="158"/>
      <c r="EW83" s="55"/>
      <c r="EX83" s="55"/>
      <c r="EY83" s="158"/>
      <c r="EZ83" s="55"/>
      <c r="FA83" s="55"/>
      <c r="FB83" s="158"/>
      <c r="FC83" s="55"/>
      <c r="FD83" s="55"/>
      <c r="FE83" s="158"/>
      <c r="FF83" s="55"/>
      <c r="FG83" s="55"/>
      <c r="FH83" s="158"/>
    </row>
    <row r="84" spans="1:164" s="78" customFormat="1" ht="17.25" hidden="1" customHeight="1" x14ac:dyDescent="0.25">
      <c r="A84" s="24" t="s">
        <v>112</v>
      </c>
      <c r="B84" s="23"/>
      <c r="C84" s="54">
        <v>6887</v>
      </c>
      <c r="D84" s="100"/>
      <c r="E84" s="100"/>
      <c r="F84" s="54"/>
      <c r="G84" s="55"/>
      <c r="H84" s="158"/>
      <c r="I84" s="55"/>
      <c r="J84" s="55"/>
      <c r="K84" s="158"/>
      <c r="L84" s="55"/>
      <c r="M84" s="55"/>
      <c r="N84" s="158"/>
      <c r="O84" s="55"/>
      <c r="P84" s="55"/>
      <c r="Q84" s="158"/>
      <c r="R84" s="55"/>
      <c r="S84" s="55"/>
      <c r="T84" s="158"/>
      <c r="U84" s="55"/>
      <c r="V84" s="55"/>
      <c r="W84" s="158"/>
      <c r="X84" s="55"/>
      <c r="Y84" s="55"/>
      <c r="Z84" s="158"/>
      <c r="AA84" s="55"/>
      <c r="AB84" s="55"/>
      <c r="AC84" s="158"/>
      <c r="AD84" s="55"/>
      <c r="AE84" s="55"/>
      <c r="AF84" s="158"/>
      <c r="AG84" s="55"/>
      <c r="AH84" s="55"/>
      <c r="AI84" s="158"/>
      <c r="AJ84" s="55"/>
      <c r="AK84" s="55"/>
      <c r="AL84" s="158"/>
      <c r="AM84" s="55"/>
      <c r="AN84" s="55"/>
      <c r="AO84" s="158"/>
      <c r="AP84" s="55"/>
      <c r="AQ84" s="55"/>
      <c r="AR84" s="158"/>
      <c r="AS84" s="55"/>
      <c r="AT84" s="55"/>
      <c r="AU84" s="158"/>
      <c r="AV84" s="55"/>
      <c r="AW84" s="55"/>
      <c r="AX84" s="158"/>
      <c r="AY84" s="55"/>
      <c r="AZ84" s="55"/>
      <c r="BA84" s="158"/>
      <c r="BB84" s="55"/>
      <c r="BC84" s="55"/>
      <c r="BD84" s="158"/>
      <c r="BE84" s="55"/>
      <c r="BF84" s="55"/>
      <c r="BG84" s="158"/>
      <c r="BH84" s="55"/>
      <c r="BI84" s="55"/>
      <c r="BJ84" s="158"/>
      <c r="BK84" s="55"/>
      <c r="BL84" s="55"/>
      <c r="BM84" s="158"/>
      <c r="BN84" s="55"/>
      <c r="BO84" s="55"/>
      <c r="BP84" s="158"/>
      <c r="BQ84" s="55"/>
      <c r="BR84" s="55"/>
      <c r="BS84" s="158"/>
      <c r="BT84" s="55"/>
      <c r="BU84" s="55"/>
      <c r="BV84" s="158"/>
      <c r="BW84" s="55"/>
      <c r="BX84" s="55"/>
      <c r="BY84" s="158"/>
      <c r="BZ84" s="55"/>
      <c r="CA84" s="55"/>
      <c r="CB84" s="158"/>
      <c r="CC84" s="55"/>
      <c r="CD84" s="55"/>
      <c r="CE84" s="158"/>
      <c r="CF84" s="55"/>
      <c r="CG84" s="55"/>
      <c r="CH84" s="158"/>
      <c r="CI84" s="55"/>
      <c r="CJ84" s="55"/>
      <c r="CK84" s="158"/>
      <c r="CL84" s="55"/>
      <c r="CM84" s="55"/>
      <c r="CN84" s="158"/>
      <c r="CO84" s="55"/>
      <c r="CP84" s="55"/>
      <c r="CQ84" s="158"/>
      <c r="CR84" s="55"/>
      <c r="CS84" s="55"/>
      <c r="CT84" s="158"/>
      <c r="CU84" s="55"/>
      <c r="CV84" s="55"/>
      <c r="CW84" s="158"/>
      <c r="CX84" s="55"/>
      <c r="CY84" s="55"/>
      <c r="CZ84" s="158"/>
      <c r="DA84" s="55"/>
      <c r="DB84" s="55"/>
      <c r="DC84" s="158"/>
      <c r="DD84" s="55"/>
      <c r="DE84" s="55"/>
      <c r="DF84" s="158"/>
      <c r="DG84" s="55"/>
      <c r="DH84" s="55"/>
      <c r="DI84" s="158"/>
      <c r="DJ84" s="55"/>
      <c r="DK84" s="55"/>
      <c r="DL84" s="158"/>
      <c r="DM84" s="55"/>
      <c r="DN84" s="55"/>
      <c r="DO84" s="158"/>
      <c r="DP84" s="55"/>
      <c r="DQ84" s="55"/>
      <c r="DR84" s="158"/>
      <c r="DS84" s="55"/>
      <c r="DT84" s="55"/>
      <c r="DU84" s="158"/>
      <c r="DV84" s="55"/>
      <c r="DW84" s="55"/>
      <c r="DX84" s="158"/>
      <c r="DY84" s="55"/>
      <c r="DZ84" s="55"/>
      <c r="EA84" s="158"/>
      <c r="EB84" s="55"/>
      <c r="EC84" s="55"/>
      <c r="ED84" s="158"/>
      <c r="EE84" s="55"/>
      <c r="EF84" s="55"/>
      <c r="EG84" s="158"/>
      <c r="EH84" s="55"/>
      <c r="EI84" s="55"/>
      <c r="EJ84" s="158"/>
      <c r="EK84" s="55"/>
      <c r="EL84" s="55"/>
      <c r="EM84" s="158"/>
      <c r="EN84" s="55"/>
      <c r="EO84" s="55"/>
      <c r="EP84" s="158"/>
      <c r="EQ84" s="55"/>
      <c r="ER84" s="55"/>
      <c r="ES84" s="158"/>
      <c r="ET84" s="55"/>
      <c r="EU84" s="55"/>
      <c r="EV84" s="158"/>
      <c r="EW84" s="55"/>
      <c r="EX84" s="55"/>
      <c r="EY84" s="158"/>
      <c r="EZ84" s="55"/>
      <c r="FA84" s="55"/>
      <c r="FB84" s="158"/>
      <c r="FC84" s="55"/>
      <c r="FD84" s="55"/>
      <c r="FE84" s="158"/>
      <c r="FF84" s="55"/>
      <c r="FG84" s="55"/>
      <c r="FH84" s="158"/>
    </row>
    <row r="85" spans="1:164" s="78" customFormat="1" ht="15" hidden="1" customHeight="1" x14ac:dyDescent="0.25">
      <c r="A85" s="25" t="s">
        <v>113</v>
      </c>
      <c r="B85" s="23"/>
      <c r="C85" s="54"/>
      <c r="D85" s="54"/>
      <c r="E85" s="54"/>
      <c r="F85" s="54"/>
      <c r="G85" s="55"/>
      <c r="H85" s="158"/>
      <c r="I85" s="55"/>
      <c r="J85" s="55"/>
      <c r="K85" s="158"/>
      <c r="L85" s="55"/>
      <c r="M85" s="55"/>
      <c r="N85" s="158"/>
      <c r="O85" s="55"/>
      <c r="P85" s="55"/>
      <c r="Q85" s="158"/>
      <c r="R85" s="55"/>
      <c r="S85" s="55"/>
      <c r="T85" s="158"/>
      <c r="U85" s="55"/>
      <c r="V85" s="55"/>
      <c r="W85" s="158"/>
      <c r="X85" s="55"/>
      <c r="Y85" s="55"/>
      <c r="Z85" s="158"/>
      <c r="AA85" s="55"/>
      <c r="AB85" s="55"/>
      <c r="AC85" s="158"/>
      <c r="AD85" s="55"/>
      <c r="AE85" s="55"/>
      <c r="AF85" s="158"/>
      <c r="AG85" s="55"/>
      <c r="AH85" s="55"/>
      <c r="AI85" s="158"/>
      <c r="AJ85" s="55"/>
      <c r="AK85" s="55"/>
      <c r="AL85" s="158"/>
      <c r="AM85" s="55"/>
      <c r="AN85" s="55"/>
      <c r="AO85" s="158"/>
      <c r="AP85" s="55"/>
      <c r="AQ85" s="55"/>
      <c r="AR85" s="158"/>
      <c r="AS85" s="55"/>
      <c r="AT85" s="55"/>
      <c r="AU85" s="158"/>
      <c r="AV85" s="55"/>
      <c r="AW85" s="55"/>
      <c r="AX85" s="158"/>
      <c r="AY85" s="55"/>
      <c r="AZ85" s="55"/>
      <c r="BA85" s="158"/>
      <c r="BB85" s="55"/>
      <c r="BC85" s="55"/>
      <c r="BD85" s="158"/>
      <c r="BE85" s="55"/>
      <c r="BF85" s="55"/>
      <c r="BG85" s="158"/>
      <c r="BH85" s="55"/>
      <c r="BI85" s="55"/>
      <c r="BJ85" s="158"/>
      <c r="BK85" s="55"/>
      <c r="BL85" s="55"/>
      <c r="BM85" s="158"/>
      <c r="BN85" s="55"/>
      <c r="BO85" s="55"/>
      <c r="BP85" s="158"/>
      <c r="BQ85" s="55"/>
      <c r="BR85" s="55"/>
      <c r="BS85" s="158"/>
      <c r="BT85" s="55"/>
      <c r="BU85" s="55"/>
      <c r="BV85" s="158"/>
      <c r="BW85" s="55"/>
      <c r="BX85" s="55"/>
      <c r="BY85" s="158"/>
      <c r="BZ85" s="55"/>
      <c r="CA85" s="55"/>
      <c r="CB85" s="158"/>
      <c r="CC85" s="55"/>
      <c r="CD85" s="55"/>
      <c r="CE85" s="158"/>
      <c r="CF85" s="55"/>
      <c r="CG85" s="55"/>
      <c r="CH85" s="158"/>
      <c r="CI85" s="55"/>
      <c r="CJ85" s="55"/>
      <c r="CK85" s="158"/>
      <c r="CL85" s="55"/>
      <c r="CM85" s="55"/>
      <c r="CN85" s="158"/>
      <c r="CO85" s="55"/>
      <c r="CP85" s="55"/>
      <c r="CQ85" s="158"/>
      <c r="CR85" s="55"/>
      <c r="CS85" s="55"/>
      <c r="CT85" s="158"/>
      <c r="CU85" s="55"/>
      <c r="CV85" s="55"/>
      <c r="CW85" s="158"/>
      <c r="CX85" s="55"/>
      <c r="CY85" s="55"/>
      <c r="CZ85" s="158"/>
      <c r="DA85" s="55"/>
      <c r="DB85" s="55"/>
      <c r="DC85" s="158"/>
      <c r="DD85" s="55"/>
      <c r="DE85" s="55"/>
      <c r="DF85" s="158"/>
      <c r="DG85" s="55"/>
      <c r="DH85" s="55"/>
      <c r="DI85" s="158"/>
      <c r="DJ85" s="55"/>
      <c r="DK85" s="55"/>
      <c r="DL85" s="158"/>
      <c r="DM85" s="55"/>
      <c r="DN85" s="55"/>
      <c r="DO85" s="158"/>
      <c r="DP85" s="55"/>
      <c r="DQ85" s="55"/>
      <c r="DR85" s="158"/>
      <c r="DS85" s="55"/>
      <c r="DT85" s="55"/>
      <c r="DU85" s="158"/>
      <c r="DV85" s="55"/>
      <c r="DW85" s="55"/>
      <c r="DX85" s="158"/>
      <c r="DY85" s="55"/>
      <c r="DZ85" s="55"/>
      <c r="EA85" s="158"/>
      <c r="EB85" s="55"/>
      <c r="EC85" s="55"/>
      <c r="ED85" s="158"/>
      <c r="EE85" s="55"/>
      <c r="EF85" s="55"/>
      <c r="EG85" s="158"/>
      <c r="EH85" s="55"/>
      <c r="EI85" s="55"/>
      <c r="EJ85" s="158"/>
      <c r="EK85" s="55"/>
      <c r="EL85" s="55"/>
      <c r="EM85" s="158"/>
      <c r="EN85" s="55"/>
      <c r="EO85" s="55"/>
      <c r="EP85" s="158"/>
      <c r="EQ85" s="55"/>
      <c r="ER85" s="55"/>
      <c r="ES85" s="158"/>
      <c r="ET85" s="55"/>
      <c r="EU85" s="55"/>
      <c r="EV85" s="158"/>
      <c r="EW85" s="55"/>
      <c r="EX85" s="55"/>
      <c r="EY85" s="158"/>
      <c r="EZ85" s="55"/>
      <c r="FA85" s="55"/>
      <c r="FB85" s="158"/>
      <c r="FC85" s="55"/>
      <c r="FD85" s="55"/>
      <c r="FE85" s="158"/>
      <c r="FF85" s="55"/>
      <c r="FG85" s="55"/>
      <c r="FH85" s="158"/>
    </row>
    <row r="86" spans="1:164" s="78" customFormat="1" ht="30" hidden="1" customHeight="1" x14ac:dyDescent="0.25">
      <c r="A86" s="25" t="s">
        <v>114</v>
      </c>
      <c r="B86" s="23"/>
      <c r="C86" s="54"/>
      <c r="D86" s="54"/>
      <c r="E86" s="54"/>
      <c r="F86" s="54"/>
      <c r="G86" s="55"/>
      <c r="H86" s="158"/>
      <c r="I86" s="55"/>
      <c r="J86" s="55"/>
      <c r="K86" s="158"/>
      <c r="L86" s="55"/>
      <c r="M86" s="55"/>
      <c r="N86" s="158"/>
      <c r="O86" s="55"/>
      <c r="P86" s="55"/>
      <c r="Q86" s="158"/>
      <c r="R86" s="55"/>
      <c r="S86" s="55"/>
      <c r="T86" s="158"/>
      <c r="U86" s="55"/>
      <c r="V86" s="55"/>
      <c r="W86" s="158"/>
      <c r="X86" s="55"/>
      <c r="Y86" s="55"/>
      <c r="Z86" s="158"/>
      <c r="AA86" s="55"/>
      <c r="AB86" s="55"/>
      <c r="AC86" s="158"/>
      <c r="AD86" s="55"/>
      <c r="AE86" s="55"/>
      <c r="AF86" s="158"/>
      <c r="AG86" s="55"/>
      <c r="AH86" s="55"/>
      <c r="AI86" s="158"/>
      <c r="AJ86" s="55"/>
      <c r="AK86" s="55"/>
      <c r="AL86" s="158"/>
      <c r="AM86" s="55"/>
      <c r="AN86" s="55"/>
      <c r="AO86" s="158"/>
      <c r="AP86" s="55"/>
      <c r="AQ86" s="55"/>
      <c r="AR86" s="158"/>
      <c r="AS86" s="55"/>
      <c r="AT86" s="55"/>
      <c r="AU86" s="158"/>
      <c r="AV86" s="55"/>
      <c r="AW86" s="55"/>
      <c r="AX86" s="158"/>
      <c r="AY86" s="55"/>
      <c r="AZ86" s="55"/>
      <c r="BA86" s="158"/>
      <c r="BB86" s="55"/>
      <c r="BC86" s="55"/>
      <c r="BD86" s="158"/>
      <c r="BE86" s="55"/>
      <c r="BF86" s="55"/>
      <c r="BG86" s="158"/>
      <c r="BH86" s="55"/>
      <c r="BI86" s="55"/>
      <c r="BJ86" s="158"/>
      <c r="BK86" s="55"/>
      <c r="BL86" s="55"/>
      <c r="BM86" s="158"/>
      <c r="BN86" s="55"/>
      <c r="BO86" s="55"/>
      <c r="BP86" s="158"/>
      <c r="BQ86" s="55"/>
      <c r="BR86" s="55"/>
      <c r="BS86" s="158"/>
      <c r="BT86" s="55"/>
      <c r="BU86" s="55"/>
      <c r="BV86" s="158"/>
      <c r="BW86" s="55"/>
      <c r="BX86" s="55"/>
      <c r="BY86" s="158"/>
      <c r="BZ86" s="55"/>
      <c r="CA86" s="55"/>
      <c r="CB86" s="158"/>
      <c r="CC86" s="55"/>
      <c r="CD86" s="55"/>
      <c r="CE86" s="158"/>
      <c r="CF86" s="55"/>
      <c r="CG86" s="55"/>
      <c r="CH86" s="158"/>
      <c r="CI86" s="55"/>
      <c r="CJ86" s="55"/>
      <c r="CK86" s="158"/>
      <c r="CL86" s="55"/>
      <c r="CM86" s="55"/>
      <c r="CN86" s="158"/>
      <c r="CO86" s="55"/>
      <c r="CP86" s="55"/>
      <c r="CQ86" s="158"/>
      <c r="CR86" s="55"/>
      <c r="CS86" s="55"/>
      <c r="CT86" s="158"/>
      <c r="CU86" s="55"/>
      <c r="CV86" s="55"/>
      <c r="CW86" s="158"/>
      <c r="CX86" s="55"/>
      <c r="CY86" s="55"/>
      <c r="CZ86" s="158"/>
      <c r="DA86" s="55"/>
      <c r="DB86" s="55"/>
      <c r="DC86" s="158"/>
      <c r="DD86" s="55"/>
      <c r="DE86" s="55"/>
      <c r="DF86" s="158"/>
      <c r="DG86" s="55"/>
      <c r="DH86" s="55"/>
      <c r="DI86" s="158"/>
      <c r="DJ86" s="55"/>
      <c r="DK86" s="55"/>
      <c r="DL86" s="158"/>
      <c r="DM86" s="55"/>
      <c r="DN86" s="55"/>
      <c r="DO86" s="158"/>
      <c r="DP86" s="55"/>
      <c r="DQ86" s="55"/>
      <c r="DR86" s="158"/>
      <c r="DS86" s="55"/>
      <c r="DT86" s="55"/>
      <c r="DU86" s="158"/>
      <c r="DV86" s="55"/>
      <c r="DW86" s="55"/>
      <c r="DX86" s="158"/>
      <c r="DY86" s="55"/>
      <c r="DZ86" s="55"/>
      <c r="EA86" s="158"/>
      <c r="EB86" s="55"/>
      <c r="EC86" s="55"/>
      <c r="ED86" s="158"/>
      <c r="EE86" s="55"/>
      <c r="EF86" s="55"/>
      <c r="EG86" s="158"/>
      <c r="EH86" s="55"/>
      <c r="EI86" s="55"/>
      <c r="EJ86" s="158"/>
      <c r="EK86" s="55"/>
      <c r="EL86" s="55"/>
      <c r="EM86" s="158"/>
      <c r="EN86" s="55"/>
      <c r="EO86" s="55"/>
      <c r="EP86" s="158"/>
      <c r="EQ86" s="55"/>
      <c r="ER86" s="55"/>
      <c r="ES86" s="158"/>
      <c r="ET86" s="55"/>
      <c r="EU86" s="55"/>
      <c r="EV86" s="158"/>
      <c r="EW86" s="55"/>
      <c r="EX86" s="55"/>
      <c r="EY86" s="158"/>
      <c r="EZ86" s="55"/>
      <c r="FA86" s="55"/>
      <c r="FB86" s="158"/>
      <c r="FC86" s="55"/>
      <c r="FD86" s="55"/>
      <c r="FE86" s="158"/>
      <c r="FF86" s="55"/>
      <c r="FG86" s="55"/>
      <c r="FH86" s="158"/>
    </row>
    <row r="87" spans="1:164" s="78" customFormat="1" ht="16.5" hidden="1" customHeight="1" x14ac:dyDescent="0.25">
      <c r="A87" s="163" t="s">
        <v>140</v>
      </c>
      <c r="B87" s="23"/>
      <c r="C87" s="56">
        <f>C84+ROUND(C85*3.2,0)+C86</f>
        <v>6887</v>
      </c>
      <c r="D87" s="54"/>
      <c r="E87" s="54"/>
      <c r="F87" s="54"/>
      <c r="G87" s="55"/>
      <c r="H87" s="158"/>
      <c r="I87" s="55"/>
      <c r="J87" s="55"/>
      <c r="K87" s="158"/>
      <c r="L87" s="55"/>
      <c r="M87" s="55"/>
      <c r="N87" s="158"/>
      <c r="O87" s="55"/>
      <c r="P87" s="55"/>
      <c r="Q87" s="158"/>
      <c r="R87" s="55"/>
      <c r="S87" s="55"/>
      <c r="T87" s="158"/>
      <c r="U87" s="55"/>
      <c r="V87" s="55"/>
      <c r="W87" s="158"/>
      <c r="X87" s="55"/>
      <c r="Y87" s="55"/>
      <c r="Z87" s="158"/>
      <c r="AA87" s="55"/>
      <c r="AB87" s="55"/>
      <c r="AC87" s="158"/>
      <c r="AD87" s="55"/>
      <c r="AE87" s="55"/>
      <c r="AF87" s="158"/>
      <c r="AG87" s="55"/>
      <c r="AH87" s="55"/>
      <c r="AI87" s="158"/>
      <c r="AJ87" s="55"/>
      <c r="AK87" s="55"/>
      <c r="AL87" s="158"/>
      <c r="AM87" s="55"/>
      <c r="AN87" s="55"/>
      <c r="AO87" s="158"/>
      <c r="AP87" s="55"/>
      <c r="AQ87" s="55"/>
      <c r="AR87" s="158"/>
      <c r="AS87" s="55"/>
      <c r="AT87" s="55"/>
      <c r="AU87" s="158"/>
      <c r="AV87" s="55"/>
      <c r="AW87" s="55"/>
      <c r="AX87" s="158"/>
      <c r="AY87" s="55"/>
      <c r="AZ87" s="55"/>
      <c r="BA87" s="158"/>
      <c r="BB87" s="55"/>
      <c r="BC87" s="55"/>
      <c r="BD87" s="158"/>
      <c r="BE87" s="55"/>
      <c r="BF87" s="55"/>
      <c r="BG87" s="158"/>
      <c r="BH87" s="55"/>
      <c r="BI87" s="55"/>
      <c r="BJ87" s="158"/>
      <c r="BK87" s="55"/>
      <c r="BL87" s="55"/>
      <c r="BM87" s="158"/>
      <c r="BN87" s="55"/>
      <c r="BO87" s="55"/>
      <c r="BP87" s="158"/>
      <c r="BQ87" s="55"/>
      <c r="BR87" s="55"/>
      <c r="BS87" s="158"/>
      <c r="BT87" s="55"/>
      <c r="BU87" s="55"/>
      <c r="BV87" s="158"/>
      <c r="BW87" s="55"/>
      <c r="BX87" s="55"/>
      <c r="BY87" s="158"/>
      <c r="BZ87" s="55"/>
      <c r="CA87" s="55"/>
      <c r="CB87" s="158"/>
      <c r="CC87" s="55"/>
      <c r="CD87" s="55"/>
      <c r="CE87" s="158"/>
      <c r="CF87" s="55"/>
      <c r="CG87" s="55"/>
      <c r="CH87" s="158"/>
      <c r="CI87" s="55"/>
      <c r="CJ87" s="55"/>
      <c r="CK87" s="158"/>
      <c r="CL87" s="55"/>
      <c r="CM87" s="55"/>
      <c r="CN87" s="158"/>
      <c r="CO87" s="55"/>
      <c r="CP87" s="55"/>
      <c r="CQ87" s="158"/>
      <c r="CR87" s="55"/>
      <c r="CS87" s="55"/>
      <c r="CT87" s="158"/>
      <c r="CU87" s="55"/>
      <c r="CV87" s="55"/>
      <c r="CW87" s="158"/>
      <c r="CX87" s="55"/>
      <c r="CY87" s="55"/>
      <c r="CZ87" s="158"/>
      <c r="DA87" s="55"/>
      <c r="DB87" s="55"/>
      <c r="DC87" s="158"/>
      <c r="DD87" s="55"/>
      <c r="DE87" s="55"/>
      <c r="DF87" s="158"/>
      <c r="DG87" s="55"/>
      <c r="DH87" s="55"/>
      <c r="DI87" s="158"/>
      <c r="DJ87" s="55"/>
      <c r="DK87" s="55"/>
      <c r="DL87" s="158"/>
      <c r="DM87" s="55"/>
      <c r="DN87" s="55"/>
      <c r="DO87" s="158"/>
      <c r="DP87" s="55"/>
      <c r="DQ87" s="55"/>
      <c r="DR87" s="158"/>
      <c r="DS87" s="55"/>
      <c r="DT87" s="55"/>
      <c r="DU87" s="158"/>
      <c r="DV87" s="55"/>
      <c r="DW87" s="55"/>
      <c r="DX87" s="158"/>
      <c r="DY87" s="55"/>
      <c r="DZ87" s="55"/>
      <c r="EA87" s="158"/>
      <c r="EB87" s="55"/>
      <c r="EC87" s="55"/>
      <c r="ED87" s="158"/>
      <c r="EE87" s="55"/>
      <c r="EF87" s="55"/>
      <c r="EG87" s="158"/>
      <c r="EH87" s="55"/>
      <c r="EI87" s="55"/>
      <c r="EJ87" s="158"/>
      <c r="EK87" s="55"/>
      <c r="EL87" s="55"/>
      <c r="EM87" s="158"/>
      <c r="EN87" s="55"/>
      <c r="EO87" s="55"/>
      <c r="EP87" s="158"/>
      <c r="EQ87" s="55"/>
      <c r="ER87" s="55"/>
      <c r="ES87" s="158"/>
      <c r="ET87" s="55"/>
      <c r="EU87" s="55"/>
      <c r="EV87" s="158"/>
      <c r="EW87" s="55"/>
      <c r="EX87" s="55"/>
      <c r="EY87" s="158"/>
      <c r="EZ87" s="55"/>
      <c r="FA87" s="55"/>
      <c r="FB87" s="158"/>
      <c r="FC87" s="55"/>
      <c r="FD87" s="55"/>
      <c r="FE87" s="158"/>
      <c r="FF87" s="55"/>
      <c r="FG87" s="55"/>
      <c r="FH87" s="158"/>
    </row>
    <row r="88" spans="1:164" hidden="1" x14ac:dyDescent="0.25">
      <c r="A88" s="92" t="s">
        <v>116</v>
      </c>
      <c r="B88" s="90"/>
      <c r="C88" s="90"/>
      <c r="D88" s="90"/>
      <c r="E88" s="90"/>
      <c r="F88" s="90"/>
    </row>
    <row r="89" spans="1:164" hidden="1" x14ac:dyDescent="0.25">
      <c r="A89" s="66" t="s">
        <v>235</v>
      </c>
      <c r="B89" s="90"/>
      <c r="C89" s="164">
        <v>60</v>
      </c>
      <c r="D89" s="90"/>
      <c r="E89" s="90"/>
      <c r="F89" s="90"/>
    </row>
    <row r="90" spans="1:164" hidden="1" x14ac:dyDescent="0.25">
      <c r="A90" s="66" t="s">
        <v>158</v>
      </c>
      <c r="B90" s="90"/>
      <c r="C90" s="164">
        <v>50</v>
      </c>
      <c r="D90" s="90"/>
      <c r="E90" s="90"/>
      <c r="F90" s="90"/>
    </row>
    <row r="91" spans="1:164" hidden="1" x14ac:dyDescent="0.25">
      <c r="A91" s="66" t="s">
        <v>324</v>
      </c>
      <c r="B91" s="77"/>
      <c r="C91" s="164">
        <v>120</v>
      </c>
      <c r="D91" s="104"/>
      <c r="E91" s="104"/>
      <c r="F91" s="94"/>
    </row>
    <row r="92" spans="1:164" hidden="1" x14ac:dyDescent="0.25">
      <c r="A92" s="66" t="s">
        <v>16</v>
      </c>
      <c r="B92" s="77"/>
      <c r="C92" s="164">
        <v>200</v>
      </c>
      <c r="D92" s="104"/>
      <c r="E92" s="104"/>
      <c r="F92" s="94"/>
    </row>
    <row r="93" spans="1:164" ht="15.75" hidden="1" thickBot="1" x14ac:dyDescent="0.3">
      <c r="A93" s="66" t="s">
        <v>53</v>
      </c>
      <c r="B93" s="77"/>
      <c r="C93" s="164">
        <v>4000</v>
      </c>
      <c r="D93" s="104"/>
      <c r="E93" s="104"/>
      <c r="F93" s="94"/>
    </row>
    <row r="94" spans="1:164" s="78" customFormat="1" ht="21.75" hidden="1" customHeight="1" thickBot="1" x14ac:dyDescent="0.3">
      <c r="A94" s="105" t="s">
        <v>10</v>
      </c>
      <c r="B94" s="133"/>
      <c r="C94" s="155"/>
      <c r="D94" s="156"/>
      <c r="E94" s="156"/>
      <c r="F94" s="157"/>
      <c r="G94" s="55"/>
      <c r="H94" s="158"/>
      <c r="I94" s="55"/>
      <c r="J94" s="55"/>
      <c r="K94" s="158"/>
      <c r="L94" s="55"/>
      <c r="M94" s="55"/>
      <c r="N94" s="158"/>
      <c r="O94" s="55"/>
      <c r="P94" s="55"/>
      <c r="Q94" s="158"/>
      <c r="R94" s="55"/>
      <c r="S94" s="55"/>
      <c r="T94" s="158"/>
      <c r="U94" s="55"/>
      <c r="V94" s="55"/>
      <c r="W94" s="158"/>
      <c r="X94" s="55"/>
      <c r="Y94" s="55"/>
      <c r="Z94" s="158"/>
      <c r="AA94" s="55"/>
      <c r="AB94" s="55"/>
      <c r="AC94" s="158"/>
      <c r="AD94" s="55"/>
      <c r="AE94" s="55"/>
      <c r="AF94" s="158"/>
      <c r="AG94" s="55"/>
      <c r="AH94" s="55"/>
      <c r="AI94" s="158"/>
      <c r="AJ94" s="55"/>
      <c r="AK94" s="55"/>
      <c r="AL94" s="158"/>
      <c r="AM94" s="55"/>
      <c r="AN94" s="55"/>
      <c r="AO94" s="158"/>
      <c r="AP94" s="55"/>
      <c r="AQ94" s="55"/>
      <c r="AR94" s="158"/>
      <c r="AS94" s="55"/>
      <c r="AT94" s="55"/>
      <c r="AU94" s="158"/>
      <c r="AV94" s="55"/>
      <c r="AW94" s="55"/>
      <c r="AX94" s="158"/>
      <c r="AY94" s="55"/>
      <c r="AZ94" s="55"/>
      <c r="BA94" s="158"/>
      <c r="BB94" s="55"/>
      <c r="BC94" s="55"/>
      <c r="BD94" s="158"/>
      <c r="BE94" s="55"/>
      <c r="BF94" s="55"/>
      <c r="BG94" s="158"/>
      <c r="BH94" s="55"/>
      <c r="BI94" s="55"/>
      <c r="BJ94" s="158"/>
      <c r="BK94" s="55"/>
      <c r="BL94" s="55"/>
      <c r="BM94" s="158"/>
      <c r="BN94" s="55"/>
      <c r="BO94" s="55"/>
      <c r="BP94" s="158"/>
      <c r="BQ94" s="55"/>
      <c r="BR94" s="55"/>
      <c r="BS94" s="158"/>
      <c r="BT94" s="55"/>
      <c r="BU94" s="55"/>
      <c r="BV94" s="158"/>
      <c r="BW94" s="55"/>
      <c r="BX94" s="55"/>
      <c r="BY94" s="158"/>
      <c r="BZ94" s="55"/>
      <c r="CA94" s="55"/>
      <c r="CB94" s="158"/>
      <c r="CC94" s="55"/>
      <c r="CD94" s="55"/>
      <c r="CE94" s="158"/>
      <c r="CF94" s="55"/>
      <c r="CG94" s="55"/>
      <c r="CH94" s="158"/>
      <c r="CI94" s="55"/>
      <c r="CJ94" s="55"/>
      <c r="CK94" s="158"/>
      <c r="CL94" s="55"/>
      <c r="CM94" s="55"/>
      <c r="CN94" s="158"/>
      <c r="CO94" s="55"/>
      <c r="CP94" s="55"/>
      <c r="CQ94" s="158"/>
      <c r="CR94" s="55"/>
      <c r="CS94" s="55"/>
      <c r="CT94" s="158"/>
      <c r="CU94" s="55"/>
      <c r="CV94" s="55"/>
      <c r="CW94" s="158"/>
      <c r="CX94" s="55"/>
      <c r="CY94" s="55"/>
      <c r="CZ94" s="158"/>
      <c r="DA94" s="55"/>
      <c r="DB94" s="55"/>
      <c r="DC94" s="158"/>
      <c r="DD94" s="55"/>
      <c r="DE94" s="55"/>
      <c r="DF94" s="158"/>
      <c r="DG94" s="55"/>
      <c r="DH94" s="55"/>
      <c r="DI94" s="158"/>
      <c r="DJ94" s="55"/>
      <c r="DK94" s="55"/>
      <c r="DL94" s="158"/>
      <c r="DM94" s="55"/>
      <c r="DN94" s="55"/>
      <c r="DO94" s="158"/>
      <c r="DP94" s="55"/>
      <c r="DQ94" s="55"/>
      <c r="DR94" s="158"/>
      <c r="DS94" s="55"/>
      <c r="DT94" s="55"/>
      <c r="DU94" s="158"/>
      <c r="DV94" s="55"/>
      <c r="DW94" s="55"/>
      <c r="DX94" s="158"/>
      <c r="DY94" s="55"/>
      <c r="DZ94" s="55"/>
      <c r="EA94" s="158"/>
      <c r="EB94" s="55"/>
      <c r="EC94" s="55"/>
      <c r="ED94" s="158"/>
      <c r="EE94" s="55"/>
      <c r="EF94" s="55"/>
      <c r="EG94" s="158"/>
      <c r="EH94" s="55"/>
      <c r="EI94" s="55"/>
      <c r="EJ94" s="158"/>
      <c r="EK94" s="55"/>
      <c r="EL94" s="55"/>
      <c r="EM94" s="158"/>
      <c r="EN94" s="55"/>
      <c r="EO94" s="55"/>
      <c r="EP94" s="158"/>
      <c r="EQ94" s="55"/>
      <c r="ER94" s="55"/>
      <c r="ES94" s="158"/>
      <c r="ET94" s="55"/>
      <c r="EU94" s="55"/>
      <c r="EV94" s="158"/>
      <c r="EW94" s="55"/>
      <c r="EX94" s="55"/>
      <c r="EY94" s="158"/>
      <c r="EZ94" s="55"/>
      <c r="FA94" s="55"/>
      <c r="FB94" s="158"/>
      <c r="FC94" s="55"/>
      <c r="FD94" s="55"/>
      <c r="FE94" s="158"/>
      <c r="FF94" s="55"/>
      <c r="FG94" s="55"/>
      <c r="FH94" s="158"/>
    </row>
    <row r="95" spans="1:164" hidden="1" x14ac:dyDescent="0.25"/>
    <row r="96" spans="1:164" hidden="1" x14ac:dyDescent="0.25"/>
  </sheetData>
  <mergeCells count="6">
    <mergeCell ref="A2:F3"/>
    <mergeCell ref="B4:B6"/>
    <mergeCell ref="D4:D6"/>
    <mergeCell ref="E4:E6"/>
    <mergeCell ref="C4:C6"/>
    <mergeCell ref="F4:F6"/>
  </mergeCells>
  <pageMargins left="0.39370078740157483" right="0" top="0.35433070866141736" bottom="0.35433070866141736" header="0" footer="0"/>
  <pageSetup paperSize="9" scale="8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1"/>
  <sheetViews>
    <sheetView zoomScale="80" zoomScaleNormal="80" zoomScaleSheetLayoutView="75" workbookViewId="0">
      <pane xSplit="1" ySplit="7" topLeftCell="B8" activePane="bottomRight" state="frozen"/>
      <selection activeCell="D21" sqref="D21"/>
      <selection pane="topRight" activeCell="D21" sqref="D21"/>
      <selection pane="bottomLeft" activeCell="D21" sqref="D21"/>
      <selection pane="bottomRight" activeCell="D89" sqref="D89"/>
    </sheetView>
  </sheetViews>
  <sheetFormatPr defaultColWidth="9.140625" defaultRowHeight="15" x14ac:dyDescent="0.25"/>
  <cols>
    <col min="1" max="1" width="45" style="1" customWidth="1"/>
    <col min="2" max="2" width="12.140625" style="1" customWidth="1"/>
    <col min="3" max="3" width="13.7109375" style="1" customWidth="1"/>
    <col min="4" max="4" width="11.85546875" style="1" customWidth="1"/>
    <col min="5" max="5" width="13.85546875" style="1" customWidth="1"/>
    <col min="6" max="6" width="12" style="1" customWidth="1"/>
    <col min="7" max="16384" width="9.140625" style="1"/>
  </cols>
  <sheetData>
    <row r="1" spans="1:6" ht="121.5" customHeight="1" x14ac:dyDescent="0.25">
      <c r="E1" s="216"/>
    </row>
    <row r="2" spans="1:6" ht="30.75" customHeight="1" x14ac:dyDescent="0.25">
      <c r="A2" s="754" t="s">
        <v>301</v>
      </c>
      <c r="B2" s="755"/>
      <c r="C2" s="755"/>
      <c r="D2" s="755"/>
      <c r="E2" s="755"/>
      <c r="F2" s="755"/>
    </row>
    <row r="3" spans="1:6" ht="15.75" thickBot="1" x14ac:dyDescent="0.3">
      <c r="A3" s="756"/>
      <c r="B3" s="756"/>
      <c r="C3" s="756"/>
      <c r="D3" s="756"/>
      <c r="E3" s="756"/>
      <c r="F3" s="756"/>
    </row>
    <row r="4" spans="1:6" ht="36.75" customHeight="1" x14ac:dyDescent="0.3">
      <c r="A4" s="4" t="s">
        <v>174</v>
      </c>
      <c r="B4" s="739" t="s">
        <v>1</v>
      </c>
      <c r="C4" s="757" t="s">
        <v>300</v>
      </c>
      <c r="D4" s="742" t="s">
        <v>0</v>
      </c>
      <c r="E4" s="739" t="s">
        <v>2</v>
      </c>
      <c r="F4" s="748" t="s">
        <v>212</v>
      </c>
    </row>
    <row r="5" spans="1:6" ht="15.75" customHeight="1" x14ac:dyDescent="0.3">
      <c r="A5" s="5"/>
      <c r="B5" s="740"/>
      <c r="C5" s="758"/>
      <c r="D5" s="743"/>
      <c r="E5" s="740"/>
      <c r="F5" s="749"/>
    </row>
    <row r="6" spans="1:6" ht="43.5" customHeight="1" thickBot="1" x14ac:dyDescent="0.3">
      <c r="A6" s="6" t="s">
        <v>3</v>
      </c>
      <c r="B6" s="741"/>
      <c r="C6" s="759"/>
      <c r="D6" s="744"/>
      <c r="E6" s="741"/>
      <c r="F6" s="750"/>
    </row>
    <row r="7" spans="1:6" s="10" customFormat="1" ht="15.75" thickBot="1" x14ac:dyDescent="0.3">
      <c r="A7" s="7">
        <v>1</v>
      </c>
      <c r="B7" s="8">
        <v>2</v>
      </c>
      <c r="C7" s="7">
        <v>3</v>
      </c>
      <c r="D7" s="8">
        <v>4</v>
      </c>
      <c r="E7" s="7">
        <v>5</v>
      </c>
      <c r="F7" s="8">
        <v>6</v>
      </c>
    </row>
    <row r="8" spans="1:6" s="245" customFormat="1" ht="29.25" x14ac:dyDescent="0.25">
      <c r="A8" s="705" t="s">
        <v>293</v>
      </c>
      <c r="B8" s="635"/>
      <c r="C8" s="637"/>
      <c r="D8" s="637"/>
      <c r="E8" s="637"/>
      <c r="F8" s="637"/>
    </row>
    <row r="9" spans="1:6" s="245" customFormat="1" ht="17.25" customHeight="1" x14ac:dyDescent="0.25">
      <c r="A9" s="398" t="s">
        <v>4</v>
      </c>
      <c r="B9" s="308"/>
      <c r="C9" s="238"/>
      <c r="D9" s="238"/>
      <c r="E9" s="238"/>
      <c r="F9" s="238"/>
    </row>
    <row r="10" spans="1:6" s="245" customFormat="1" x14ac:dyDescent="0.25">
      <c r="A10" s="227" t="s">
        <v>58</v>
      </c>
      <c r="B10" s="228">
        <v>340</v>
      </c>
      <c r="C10" s="238">
        <v>2</v>
      </c>
      <c r="D10" s="237">
        <v>11</v>
      </c>
      <c r="E10" s="238">
        <f>ROUND(F10/B10,1)</f>
        <v>0.1</v>
      </c>
      <c r="F10" s="226">
        <f>ROUND(C10*D10,0)</f>
        <v>22</v>
      </c>
    </row>
    <row r="11" spans="1:6" s="405" customFormat="1" ht="18.75" customHeight="1" thickBot="1" x14ac:dyDescent="0.25">
      <c r="A11" s="230" t="s">
        <v>5</v>
      </c>
      <c r="B11" s="231"/>
      <c r="C11" s="235">
        <f>SUM(C10:C10)</f>
        <v>2</v>
      </c>
      <c r="D11" s="233">
        <f>F11/C11</f>
        <v>11</v>
      </c>
      <c r="E11" s="234">
        <f>SUM(E10:E10)</f>
        <v>0.1</v>
      </c>
      <c r="F11" s="235">
        <f>SUM(F10:F10)</f>
        <v>22</v>
      </c>
    </row>
    <row r="12" spans="1:6" s="405" customFormat="1" ht="18.75" customHeight="1" thickBot="1" x14ac:dyDescent="0.25">
      <c r="A12" s="279" t="s">
        <v>10</v>
      </c>
      <c r="B12" s="280"/>
      <c r="C12" s="282"/>
      <c r="D12" s="282"/>
      <c r="E12" s="282"/>
      <c r="F12" s="282"/>
    </row>
    <row r="13" spans="1:6" ht="18.75" hidden="1" customHeight="1" x14ac:dyDescent="0.25">
      <c r="A13" s="42" t="s">
        <v>294</v>
      </c>
      <c r="B13" s="17"/>
      <c r="C13" s="11"/>
      <c r="D13" s="11"/>
      <c r="E13" s="11"/>
      <c r="F13" s="11"/>
    </row>
    <row r="14" spans="1:6" s="21" customFormat="1" ht="20.25" hidden="1" customHeight="1" x14ac:dyDescent="0.25">
      <c r="A14" s="26" t="s">
        <v>7</v>
      </c>
      <c r="B14" s="17"/>
      <c r="C14" s="11"/>
      <c r="D14" s="15"/>
      <c r="E14" s="15"/>
      <c r="F14" s="11"/>
    </row>
    <row r="15" spans="1:6" s="21" customFormat="1" ht="18" hidden="1" customHeight="1" x14ac:dyDescent="0.25">
      <c r="A15" s="27" t="s">
        <v>136</v>
      </c>
      <c r="B15" s="17"/>
      <c r="C15" s="11"/>
      <c r="D15" s="15"/>
      <c r="E15" s="15"/>
      <c r="F15" s="11"/>
    </row>
    <row r="16" spans="1:6" ht="21" hidden="1" customHeight="1" x14ac:dyDescent="0.25">
      <c r="A16" s="43" t="s">
        <v>145</v>
      </c>
      <c r="B16" s="13">
        <v>300</v>
      </c>
      <c r="C16" s="11">
        <v>5</v>
      </c>
      <c r="D16" s="14">
        <v>14</v>
      </c>
      <c r="E16" s="15">
        <f>ROUND(F16/B16,0)</f>
        <v>0</v>
      </c>
      <c r="F16" s="15">
        <f>ROUND(C16*D16,0)</f>
        <v>70</v>
      </c>
    </row>
    <row r="17" spans="1:6" s="21" customFormat="1" ht="16.5" hidden="1" customHeight="1" x14ac:dyDescent="0.2">
      <c r="A17" s="75" t="s">
        <v>9</v>
      </c>
      <c r="B17" s="17"/>
      <c r="C17" s="20">
        <f>C16</f>
        <v>5</v>
      </c>
      <c r="D17" s="108">
        <f>D16</f>
        <v>14</v>
      </c>
      <c r="E17" s="20">
        <f>E16</f>
        <v>0</v>
      </c>
      <c r="F17" s="20">
        <f>F16</f>
        <v>70</v>
      </c>
    </row>
    <row r="18" spans="1:6" s="21" customFormat="1" ht="20.25" hidden="1" customHeight="1" x14ac:dyDescent="0.25">
      <c r="A18" s="27" t="s">
        <v>20</v>
      </c>
      <c r="B18" s="13"/>
      <c r="C18" s="11"/>
      <c r="D18" s="14"/>
      <c r="E18" s="15"/>
      <c r="F18" s="11"/>
    </row>
    <row r="19" spans="1:6" s="21" customFormat="1" ht="18.75" hidden="1" customHeight="1" x14ac:dyDescent="0.25">
      <c r="A19" s="29" t="s">
        <v>137</v>
      </c>
      <c r="B19" s="13">
        <v>240</v>
      </c>
      <c r="C19" s="11"/>
      <c r="D19" s="14">
        <v>8</v>
      </c>
      <c r="E19" s="15">
        <f>ROUND(F19/B19,0)</f>
        <v>0</v>
      </c>
      <c r="F19" s="15">
        <f>ROUND(C19*D19,0)</f>
        <v>0</v>
      </c>
    </row>
    <row r="20" spans="1:6" s="21" customFormat="1" ht="18.75" hidden="1" customHeight="1" x14ac:dyDescent="0.25">
      <c r="A20" s="29" t="s">
        <v>11</v>
      </c>
      <c r="B20" s="13">
        <v>240</v>
      </c>
      <c r="C20" s="11">
        <v>0</v>
      </c>
      <c r="D20" s="14">
        <v>3</v>
      </c>
      <c r="E20" s="15">
        <f>ROUND(F20/B20,0)</f>
        <v>0</v>
      </c>
      <c r="F20" s="15">
        <f>ROUND(C20*D20,0)</f>
        <v>0</v>
      </c>
    </row>
    <row r="21" spans="1:6" s="21" customFormat="1" ht="24.75" hidden="1" customHeight="1" x14ac:dyDescent="0.25">
      <c r="A21" s="30" t="s">
        <v>138</v>
      </c>
      <c r="B21" s="45"/>
      <c r="C21" s="31">
        <f>C19+C20</f>
        <v>0</v>
      </c>
      <c r="D21" s="109">
        <f>D17</f>
        <v>14</v>
      </c>
      <c r="E21" s="31">
        <f>E19+E20</f>
        <v>0</v>
      </c>
      <c r="F21" s="31">
        <f>F19+F20</f>
        <v>0</v>
      </c>
    </row>
    <row r="22" spans="1:6" s="21" customFormat="1" ht="24.75" hidden="1" customHeight="1" thickBot="1" x14ac:dyDescent="0.3">
      <c r="A22" s="32" t="s">
        <v>110</v>
      </c>
      <c r="B22" s="33"/>
      <c r="C22" s="20">
        <f>C17+C21</f>
        <v>5</v>
      </c>
      <c r="D22" s="20">
        <f>D21</f>
        <v>14</v>
      </c>
      <c r="E22" s="20">
        <f>E17+E21</f>
        <v>0</v>
      </c>
      <c r="F22" s="20">
        <f>F17+F21</f>
        <v>70</v>
      </c>
    </row>
    <row r="23" spans="1:6" ht="15.75" hidden="1" thickBot="1" x14ac:dyDescent="0.3">
      <c r="A23" s="36" t="s">
        <v>10</v>
      </c>
      <c r="B23" s="37"/>
      <c r="C23" s="38"/>
      <c r="D23" s="38"/>
      <c r="E23" s="38"/>
      <c r="F23" s="38"/>
    </row>
    <row r="24" spans="1:6" ht="30.75" hidden="1" customHeight="1" x14ac:dyDescent="0.25">
      <c r="A24" s="20" t="s">
        <v>295</v>
      </c>
      <c r="B24" s="11"/>
      <c r="C24" s="11"/>
      <c r="D24" s="11"/>
      <c r="E24" s="11"/>
      <c r="F24" s="11"/>
    </row>
    <row r="25" spans="1:6" hidden="1" x14ac:dyDescent="0.25">
      <c r="A25" s="22" t="s">
        <v>150</v>
      </c>
      <c r="B25" s="11"/>
      <c r="C25" s="11"/>
      <c r="D25" s="11"/>
      <c r="E25" s="11"/>
      <c r="F25" s="11"/>
    </row>
    <row r="26" spans="1:6" hidden="1" x14ac:dyDescent="0.25">
      <c r="A26" s="24" t="s">
        <v>115</v>
      </c>
      <c r="B26" s="11"/>
      <c r="C26" s="11"/>
      <c r="D26" s="11"/>
      <c r="E26" s="11"/>
      <c r="F26" s="11"/>
    </row>
    <row r="27" spans="1:6" hidden="1" x14ac:dyDescent="0.25">
      <c r="A27" s="24" t="s">
        <v>190</v>
      </c>
      <c r="B27" s="11"/>
      <c r="C27" s="11"/>
      <c r="D27" s="11"/>
      <c r="E27" s="11"/>
      <c r="F27" s="11"/>
    </row>
    <row r="28" spans="1:6" hidden="1" x14ac:dyDescent="0.25">
      <c r="A28" s="25" t="s">
        <v>113</v>
      </c>
      <c r="B28" s="11"/>
      <c r="C28" s="11"/>
      <c r="D28" s="11"/>
      <c r="E28" s="11"/>
      <c r="F28" s="11"/>
    </row>
    <row r="29" spans="1:6" hidden="1" x14ac:dyDescent="0.25">
      <c r="A29" s="48" t="s">
        <v>147</v>
      </c>
      <c r="B29" s="11"/>
      <c r="C29" s="11"/>
      <c r="D29" s="11"/>
      <c r="E29" s="11"/>
      <c r="F29" s="11"/>
    </row>
    <row r="30" spans="1:6" ht="30" hidden="1" x14ac:dyDescent="0.25">
      <c r="A30" s="103" t="s">
        <v>114</v>
      </c>
      <c r="B30" s="11"/>
      <c r="C30" s="11"/>
      <c r="D30" s="11"/>
      <c r="E30" s="11"/>
      <c r="F30" s="11"/>
    </row>
    <row r="31" spans="1:6" ht="15.75" hidden="1" thickBot="1" x14ac:dyDescent="0.3">
      <c r="A31" s="59" t="s">
        <v>149</v>
      </c>
      <c r="B31" s="11"/>
      <c r="C31" s="11">
        <f>C26+ROUND(C28*3.2,0)+C30</f>
        <v>0</v>
      </c>
      <c r="D31" s="11"/>
      <c r="E31" s="11"/>
      <c r="F31" s="11"/>
    </row>
    <row r="32" spans="1:6" ht="15.75" hidden="1" thickBot="1" x14ac:dyDescent="0.3">
      <c r="A32" s="36" t="s">
        <v>10</v>
      </c>
      <c r="B32" s="110"/>
      <c r="C32" s="110"/>
      <c r="D32" s="110"/>
      <c r="E32" s="110"/>
      <c r="F32" s="110"/>
    </row>
    <row r="33" spans="1:6" ht="47.25" hidden="1" customHeight="1" x14ac:dyDescent="0.25">
      <c r="A33" s="111" t="s">
        <v>296</v>
      </c>
      <c r="B33" s="11"/>
      <c r="C33" s="11"/>
      <c r="D33" s="11"/>
      <c r="E33" s="11"/>
      <c r="F33" s="11"/>
    </row>
    <row r="34" spans="1:6" hidden="1" x14ac:dyDescent="0.25">
      <c r="A34" s="107" t="s">
        <v>4</v>
      </c>
      <c r="B34" s="11"/>
      <c r="C34" s="11"/>
      <c r="D34" s="11"/>
      <c r="E34" s="11"/>
      <c r="F34" s="11"/>
    </row>
    <row r="35" spans="1:6" hidden="1" x14ac:dyDescent="0.25">
      <c r="A35" s="112" t="s">
        <v>23</v>
      </c>
      <c r="B35" s="11">
        <v>340</v>
      </c>
      <c r="C35" s="11"/>
      <c r="D35" s="113"/>
      <c r="E35" s="15">
        <f t="shared" ref="E35:E41" si="0">ROUND(F35/B35,0)</f>
        <v>0</v>
      </c>
      <c r="F35" s="11"/>
    </row>
    <row r="36" spans="1:6" hidden="1" x14ac:dyDescent="0.25">
      <c r="A36" s="112" t="s">
        <v>36</v>
      </c>
      <c r="B36" s="11">
        <v>340</v>
      </c>
      <c r="C36" s="11"/>
      <c r="D36" s="113"/>
      <c r="E36" s="15">
        <f t="shared" si="0"/>
        <v>0</v>
      </c>
      <c r="F36" s="11"/>
    </row>
    <row r="37" spans="1:6" hidden="1" x14ac:dyDescent="0.25">
      <c r="A37" s="112" t="s">
        <v>39</v>
      </c>
      <c r="B37" s="11">
        <v>340</v>
      </c>
      <c r="C37" s="11"/>
      <c r="D37" s="113"/>
      <c r="E37" s="15">
        <f t="shared" si="0"/>
        <v>0</v>
      </c>
      <c r="F37" s="11"/>
    </row>
    <row r="38" spans="1:6" hidden="1" x14ac:dyDescent="0.25">
      <c r="A38" s="112" t="s">
        <v>100</v>
      </c>
      <c r="B38" s="11">
        <v>340</v>
      </c>
      <c r="C38" s="11"/>
      <c r="D38" s="113"/>
      <c r="E38" s="15">
        <f t="shared" si="0"/>
        <v>0</v>
      </c>
      <c r="F38" s="11"/>
    </row>
    <row r="39" spans="1:6" hidden="1" x14ac:dyDescent="0.25">
      <c r="A39" s="112" t="s">
        <v>21</v>
      </c>
      <c r="B39" s="11">
        <v>340</v>
      </c>
      <c r="C39" s="11"/>
      <c r="D39" s="113"/>
      <c r="E39" s="15">
        <f t="shared" si="0"/>
        <v>0</v>
      </c>
      <c r="F39" s="11"/>
    </row>
    <row r="40" spans="1:6" hidden="1" x14ac:dyDescent="0.25">
      <c r="A40" s="112" t="s">
        <v>41</v>
      </c>
      <c r="B40" s="11">
        <v>340</v>
      </c>
      <c r="C40" s="11"/>
      <c r="D40" s="113"/>
      <c r="E40" s="15">
        <f t="shared" si="0"/>
        <v>0</v>
      </c>
      <c r="F40" s="11"/>
    </row>
    <row r="41" spans="1:6" hidden="1" x14ac:dyDescent="0.25">
      <c r="A41" s="112" t="s">
        <v>11</v>
      </c>
      <c r="B41" s="11">
        <v>340</v>
      </c>
      <c r="C41" s="11"/>
      <c r="D41" s="113"/>
      <c r="E41" s="15">
        <f t="shared" si="0"/>
        <v>0</v>
      </c>
      <c r="F41" s="11"/>
    </row>
    <row r="42" spans="1:6" ht="15.75" hidden="1" thickBot="1" x14ac:dyDescent="0.3">
      <c r="A42" s="16" t="s">
        <v>5</v>
      </c>
      <c r="B42" s="11"/>
      <c r="C42" s="11">
        <f t="shared" ref="C42" si="1">SUM(C35:C41)</f>
        <v>0</v>
      </c>
      <c r="D42" s="102"/>
      <c r="E42" s="11">
        <f>SUM(E35:E41)</f>
        <v>0</v>
      </c>
      <c r="F42" s="11"/>
    </row>
    <row r="43" spans="1:6" ht="15.75" hidden="1" thickBot="1" x14ac:dyDescent="0.3">
      <c r="A43" s="36" t="s">
        <v>10</v>
      </c>
      <c r="B43" s="110"/>
      <c r="C43" s="110"/>
      <c r="D43" s="110"/>
      <c r="E43" s="110"/>
      <c r="F43" s="110"/>
    </row>
    <row r="44" spans="1:6" ht="37.5" hidden="1" customHeight="1" x14ac:dyDescent="0.25">
      <c r="A44" s="111" t="s">
        <v>297</v>
      </c>
      <c r="B44" s="11"/>
      <c r="C44" s="11"/>
      <c r="D44" s="11"/>
      <c r="E44" s="11"/>
      <c r="F44" s="11"/>
    </row>
    <row r="45" spans="1:6" ht="51.75" hidden="1" customHeight="1" x14ac:dyDescent="0.25">
      <c r="A45" s="34" t="s">
        <v>307</v>
      </c>
      <c r="B45" s="11"/>
      <c r="C45" s="11"/>
      <c r="D45" s="11"/>
      <c r="E45" s="11"/>
      <c r="F45" s="11"/>
    </row>
    <row r="46" spans="1:6" ht="16.5" hidden="1" thickBot="1" x14ac:dyDescent="0.3">
      <c r="A46" s="35" t="s">
        <v>144</v>
      </c>
      <c r="B46" s="11"/>
      <c r="C46" s="11"/>
      <c r="D46" s="11"/>
      <c r="E46" s="11"/>
      <c r="F46" s="11"/>
    </row>
    <row r="47" spans="1:6" ht="15.75" hidden="1" thickBot="1" x14ac:dyDescent="0.3">
      <c r="A47" s="36" t="s">
        <v>10</v>
      </c>
      <c r="B47" s="110"/>
      <c r="C47" s="110"/>
      <c r="D47" s="110"/>
      <c r="E47" s="110"/>
      <c r="F47" s="110"/>
    </row>
    <row r="48" spans="1:6" ht="45" hidden="1" customHeight="1" x14ac:dyDescent="0.25">
      <c r="A48" s="111" t="s">
        <v>298</v>
      </c>
      <c r="B48" s="11"/>
      <c r="C48" s="11"/>
      <c r="D48" s="11"/>
      <c r="E48" s="11"/>
      <c r="F48" s="11"/>
    </row>
    <row r="49" spans="1:6" hidden="1" x14ac:dyDescent="0.25">
      <c r="A49" s="114" t="s">
        <v>4</v>
      </c>
      <c r="B49" s="11"/>
      <c r="C49" s="11"/>
      <c r="D49" s="11"/>
      <c r="E49" s="11"/>
      <c r="F49" s="11"/>
    </row>
    <row r="50" spans="1:6" hidden="1" x14ac:dyDescent="0.25">
      <c r="A50" s="115" t="s">
        <v>134</v>
      </c>
      <c r="B50" s="11"/>
      <c r="C50" s="11"/>
      <c r="D50" s="11"/>
      <c r="E50" s="100"/>
      <c r="F50" s="11"/>
    </row>
    <row r="51" spans="1:6" ht="15.75" hidden="1" thickBot="1" x14ac:dyDescent="0.3">
      <c r="A51" s="116" t="s">
        <v>5</v>
      </c>
      <c r="B51" s="11"/>
      <c r="C51" s="11">
        <f t="shared" ref="C51" si="2">C50</f>
        <v>0</v>
      </c>
      <c r="D51" s="18"/>
      <c r="E51" s="11"/>
      <c r="F51" s="11"/>
    </row>
    <row r="52" spans="1:6" ht="15.75" hidden="1" thickBot="1" x14ac:dyDescent="0.3">
      <c r="A52" s="36" t="s">
        <v>10</v>
      </c>
      <c r="B52" s="110"/>
      <c r="C52" s="110"/>
      <c r="D52" s="110"/>
      <c r="E52" s="110"/>
      <c r="F52" s="110"/>
    </row>
    <row r="53" spans="1:6" ht="57.75" hidden="1" customHeight="1" x14ac:dyDescent="0.25">
      <c r="A53" s="111" t="s">
        <v>299</v>
      </c>
      <c r="B53" s="11"/>
      <c r="C53" s="11"/>
      <c r="D53" s="11"/>
      <c r="E53" s="11"/>
      <c r="F53" s="11"/>
    </row>
    <row r="54" spans="1:6" hidden="1" x14ac:dyDescent="0.25">
      <c r="A54" s="114" t="s">
        <v>4</v>
      </c>
      <c r="B54" s="11"/>
      <c r="C54" s="11"/>
      <c r="D54" s="11"/>
      <c r="E54" s="11"/>
      <c r="F54" s="11"/>
    </row>
    <row r="55" spans="1:6" hidden="1" x14ac:dyDescent="0.25">
      <c r="A55" s="43" t="s">
        <v>45</v>
      </c>
      <c r="B55" s="11">
        <v>330</v>
      </c>
      <c r="C55" s="11"/>
      <c r="D55" s="11"/>
      <c r="E55" s="100">
        <f>ROUND(F55/B55,0)</f>
        <v>0</v>
      </c>
      <c r="F55" s="11"/>
    </row>
    <row r="56" spans="1:6" hidden="1" x14ac:dyDescent="0.25">
      <c r="A56" s="117" t="s">
        <v>5</v>
      </c>
      <c r="B56" s="11"/>
      <c r="C56" s="11">
        <f t="shared" ref="C56" si="3">C55</f>
        <v>0</v>
      </c>
      <c r="D56" s="102"/>
      <c r="E56" s="11">
        <f>E55</f>
        <v>0</v>
      </c>
      <c r="F56" s="11"/>
    </row>
    <row r="57" spans="1:6" ht="15" hidden="1" customHeight="1" x14ac:dyDescent="0.25">
      <c r="A57" s="22" t="s">
        <v>150</v>
      </c>
      <c r="B57" s="11"/>
      <c r="C57" s="11"/>
      <c r="D57" s="11"/>
      <c r="E57" s="11"/>
      <c r="F57" s="11"/>
    </row>
    <row r="58" spans="1:6" hidden="1" x14ac:dyDescent="0.25">
      <c r="A58" s="24" t="s">
        <v>115</v>
      </c>
      <c r="B58" s="11"/>
      <c r="C58" s="11"/>
      <c r="D58" s="11"/>
      <c r="E58" s="11"/>
      <c r="F58" s="11"/>
    </row>
    <row r="59" spans="1:6" hidden="1" x14ac:dyDescent="0.25">
      <c r="A59" s="24" t="s">
        <v>190</v>
      </c>
      <c r="B59" s="11"/>
      <c r="C59" s="11"/>
      <c r="D59" s="11"/>
      <c r="E59" s="11"/>
      <c r="F59" s="11"/>
    </row>
    <row r="60" spans="1:6" hidden="1" x14ac:dyDescent="0.25">
      <c r="A60" s="25" t="s">
        <v>113</v>
      </c>
      <c r="B60" s="11"/>
      <c r="C60" s="11"/>
      <c r="D60" s="11"/>
      <c r="E60" s="11"/>
      <c r="F60" s="11"/>
    </row>
    <row r="61" spans="1:6" hidden="1" x14ac:dyDescent="0.25">
      <c r="A61" s="48" t="s">
        <v>147</v>
      </c>
      <c r="B61" s="11"/>
      <c r="C61" s="11"/>
      <c r="D61" s="11"/>
      <c r="E61" s="11"/>
      <c r="F61" s="11"/>
    </row>
    <row r="62" spans="1:6" ht="30" hidden="1" x14ac:dyDescent="0.25">
      <c r="A62" s="103" t="s">
        <v>114</v>
      </c>
      <c r="B62" s="11"/>
      <c r="C62" s="11"/>
      <c r="D62" s="11"/>
      <c r="E62" s="11"/>
      <c r="F62" s="11"/>
    </row>
    <row r="63" spans="1:6" hidden="1" x14ac:dyDescent="0.25">
      <c r="A63" s="64" t="s">
        <v>149</v>
      </c>
      <c r="B63" s="11"/>
      <c r="C63" s="11">
        <f>C58+ROUND(C60*3.2,0)+C62</f>
        <v>0</v>
      </c>
      <c r="D63" s="11"/>
      <c r="E63" s="11"/>
      <c r="F63" s="11"/>
    </row>
    <row r="64" spans="1:6" hidden="1" x14ac:dyDescent="0.25">
      <c r="A64" s="40" t="s">
        <v>7</v>
      </c>
      <c r="B64" s="11"/>
      <c r="C64" s="11"/>
      <c r="D64" s="11"/>
      <c r="E64" s="11"/>
      <c r="F64" s="11"/>
    </row>
    <row r="65" spans="1:6" hidden="1" x14ac:dyDescent="0.25">
      <c r="A65" s="47" t="s">
        <v>20</v>
      </c>
      <c r="B65" s="11"/>
      <c r="C65" s="11"/>
      <c r="D65" s="11"/>
      <c r="E65" s="11"/>
      <c r="F65" s="11"/>
    </row>
    <row r="66" spans="1:6" hidden="1" x14ac:dyDescent="0.25">
      <c r="A66" s="43" t="s">
        <v>11</v>
      </c>
      <c r="B66" s="11">
        <v>240</v>
      </c>
      <c r="C66" s="11"/>
      <c r="D66" s="11"/>
      <c r="E66" s="100">
        <f>ROUND(F66/B66,0)</f>
        <v>0</v>
      </c>
      <c r="F66" s="11"/>
    </row>
    <row r="67" spans="1:6" hidden="1" x14ac:dyDescent="0.25">
      <c r="A67" s="101" t="s">
        <v>138</v>
      </c>
      <c r="B67" s="11"/>
      <c r="C67" s="11">
        <f t="shared" ref="C67:C68" si="4">C66</f>
        <v>0</v>
      </c>
      <c r="D67" s="102"/>
      <c r="E67" s="11">
        <f>E66</f>
        <v>0</v>
      </c>
      <c r="F67" s="11"/>
    </row>
    <row r="68" spans="1:6" ht="15.75" hidden="1" customHeight="1" thickBot="1" x14ac:dyDescent="0.3">
      <c r="A68" s="76" t="s">
        <v>110</v>
      </c>
      <c r="B68" s="11"/>
      <c r="C68" s="11">
        <f t="shared" si="4"/>
        <v>0</v>
      </c>
      <c r="D68" s="11"/>
      <c r="E68" s="11">
        <f t="shared" ref="E68" si="5">E67</f>
        <v>0</v>
      </c>
      <c r="F68" s="11"/>
    </row>
    <row r="69" spans="1:6" ht="15.75" hidden="1" thickBot="1" x14ac:dyDescent="0.3">
      <c r="A69" s="36" t="s">
        <v>10</v>
      </c>
      <c r="B69" s="110"/>
      <c r="C69" s="110"/>
      <c r="D69" s="110"/>
      <c r="E69" s="110"/>
      <c r="F69" s="110"/>
    </row>
    <row r="70" spans="1:6" hidden="1" x14ac:dyDescent="0.25"/>
    <row r="71" spans="1:6" hidden="1" x14ac:dyDescent="0.25"/>
  </sheetData>
  <sheetProtection selectLockedCells="1" selectUnlockedCells="1"/>
  <mergeCells count="6">
    <mergeCell ref="A2:F3"/>
    <mergeCell ref="E4:E6"/>
    <mergeCell ref="B4:B6"/>
    <mergeCell ref="D4:D6"/>
    <mergeCell ref="C4:C6"/>
    <mergeCell ref="F4:F6"/>
  </mergeCells>
  <pageMargins left="0.31496062992125984" right="0" top="0.23622047244094491" bottom="0.11811023622047245" header="0" footer="0"/>
  <pageSetup paperSize="9" scale="85" orientation="portrait" r:id="rId1"/>
  <headerFooter scaleWithDoc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B284"/>
  <sheetViews>
    <sheetView zoomScale="80" zoomScaleNormal="80" zoomScaleSheetLayoutView="50" workbookViewId="0">
      <pane xSplit="1" ySplit="7" topLeftCell="B15" activePane="bottomRight" state="frozen"/>
      <selection activeCell="D21" sqref="D21"/>
      <selection pane="topRight" activeCell="D21" sqref="D21"/>
      <selection pane="bottomLeft" activeCell="D21" sqref="D21"/>
      <selection pane="bottomRight" activeCell="E1" sqref="E1"/>
    </sheetView>
  </sheetViews>
  <sheetFormatPr defaultColWidth="11.42578125" defaultRowHeight="15" x14ac:dyDescent="0.25"/>
  <cols>
    <col min="1" max="1" width="44.42578125" style="82" customWidth="1"/>
    <col min="2" max="2" width="10.7109375" style="82" customWidth="1"/>
    <col min="3" max="3" width="13.5703125" style="82" customWidth="1"/>
    <col min="4" max="4" width="10.85546875" style="82" customWidth="1"/>
    <col min="5" max="5" width="17.5703125" style="82" customWidth="1"/>
    <col min="6" max="6" width="10.85546875" style="82" customWidth="1"/>
    <col min="7" max="16384" width="11.42578125" style="82"/>
  </cols>
  <sheetData>
    <row r="1" spans="1:158" s="81" customFormat="1" ht="93" customHeight="1" x14ac:dyDescent="0.25">
      <c r="E1" s="215"/>
    </row>
    <row r="2" spans="1:158" s="81" customFormat="1" ht="33" customHeight="1" x14ac:dyDescent="0.25">
      <c r="A2" s="754" t="s">
        <v>301</v>
      </c>
      <c r="B2" s="755"/>
      <c r="C2" s="755"/>
      <c r="D2" s="755"/>
      <c r="E2" s="755"/>
      <c r="F2" s="755"/>
    </row>
    <row r="3" spans="1:158" ht="15.75" customHeight="1" thickBot="1" x14ac:dyDescent="0.3">
      <c r="A3" s="756"/>
      <c r="B3" s="756"/>
      <c r="C3" s="756"/>
      <c r="D3" s="756"/>
      <c r="E3" s="756"/>
      <c r="F3" s="756"/>
    </row>
    <row r="4" spans="1:158" ht="27" customHeight="1" x14ac:dyDescent="0.3">
      <c r="A4" s="4" t="s">
        <v>174</v>
      </c>
      <c r="B4" s="739" t="s">
        <v>1</v>
      </c>
      <c r="C4" s="757" t="s">
        <v>300</v>
      </c>
      <c r="D4" s="742" t="s">
        <v>0</v>
      </c>
      <c r="E4" s="739" t="s">
        <v>2</v>
      </c>
      <c r="F4" s="748" t="s">
        <v>212</v>
      </c>
    </row>
    <row r="5" spans="1:158" ht="19.5" customHeight="1" x14ac:dyDescent="0.3">
      <c r="A5" s="5"/>
      <c r="B5" s="740"/>
      <c r="C5" s="758"/>
      <c r="D5" s="743"/>
      <c r="E5" s="740"/>
      <c r="F5" s="749"/>
    </row>
    <row r="6" spans="1:158" ht="55.5" customHeight="1" thickBot="1" x14ac:dyDescent="0.3">
      <c r="A6" s="6" t="s">
        <v>3</v>
      </c>
      <c r="B6" s="741"/>
      <c r="C6" s="759"/>
      <c r="D6" s="744"/>
      <c r="E6" s="741"/>
      <c r="F6" s="750"/>
    </row>
    <row r="7" spans="1:158" ht="15.75" thickBot="1" x14ac:dyDescent="0.3">
      <c r="A7" s="7">
        <v>1</v>
      </c>
      <c r="B7" s="8">
        <v>2</v>
      </c>
      <c r="C7" s="7">
        <v>3</v>
      </c>
      <c r="D7" s="8">
        <v>4</v>
      </c>
      <c r="E7" s="7">
        <v>5</v>
      </c>
      <c r="F7" s="8">
        <v>6</v>
      </c>
    </row>
    <row r="8" spans="1:158" s="55" customFormat="1" ht="21" hidden="1" customHeight="1" x14ac:dyDescent="0.25">
      <c r="A8" s="68" t="s">
        <v>333</v>
      </c>
      <c r="B8" s="83"/>
      <c r="C8" s="83"/>
      <c r="D8" s="83"/>
      <c r="E8" s="83"/>
      <c r="F8" s="83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  <c r="Z8" s="82"/>
      <c r="AA8" s="82"/>
      <c r="AB8" s="82"/>
      <c r="AC8" s="82"/>
      <c r="AD8" s="82"/>
      <c r="AE8" s="82"/>
      <c r="AF8" s="82"/>
      <c r="AG8" s="82"/>
      <c r="AH8" s="82"/>
      <c r="AI8" s="82"/>
      <c r="AJ8" s="82"/>
      <c r="AK8" s="82"/>
      <c r="AL8" s="82"/>
      <c r="AM8" s="82"/>
      <c r="AN8" s="82"/>
      <c r="AO8" s="82"/>
      <c r="AP8" s="82"/>
      <c r="AQ8" s="82"/>
      <c r="AR8" s="82"/>
      <c r="AS8" s="82"/>
      <c r="AT8" s="82"/>
      <c r="AU8" s="82"/>
      <c r="AV8" s="82"/>
      <c r="AW8" s="82"/>
      <c r="AX8" s="82"/>
      <c r="AY8" s="82"/>
      <c r="AZ8" s="82"/>
      <c r="BA8" s="82"/>
      <c r="BB8" s="82"/>
      <c r="BC8" s="82"/>
      <c r="BD8" s="82"/>
      <c r="BE8" s="82"/>
      <c r="BF8" s="82"/>
      <c r="BG8" s="82"/>
      <c r="BH8" s="82"/>
      <c r="BI8" s="82"/>
      <c r="BJ8" s="82"/>
      <c r="BK8" s="82"/>
      <c r="BL8" s="82"/>
      <c r="BM8" s="82"/>
      <c r="BN8" s="82"/>
      <c r="BO8" s="82"/>
      <c r="BP8" s="82"/>
      <c r="BQ8" s="82"/>
      <c r="BR8" s="82"/>
      <c r="BS8" s="82"/>
      <c r="BT8" s="82"/>
      <c r="BU8" s="82"/>
      <c r="BV8" s="82"/>
      <c r="BW8" s="82"/>
      <c r="BX8" s="82"/>
      <c r="BY8" s="82"/>
      <c r="BZ8" s="82"/>
      <c r="CA8" s="82"/>
      <c r="CB8" s="82"/>
      <c r="CC8" s="82"/>
      <c r="CD8" s="82"/>
      <c r="CE8" s="82"/>
      <c r="CF8" s="82"/>
      <c r="CG8" s="82"/>
      <c r="CH8" s="82"/>
      <c r="CI8" s="82"/>
      <c r="CJ8" s="82"/>
      <c r="CK8" s="82"/>
      <c r="CL8" s="82"/>
      <c r="CM8" s="82"/>
      <c r="CN8" s="82"/>
      <c r="CO8" s="82"/>
      <c r="CP8" s="82"/>
      <c r="CQ8" s="82"/>
      <c r="CR8" s="82"/>
      <c r="CS8" s="82"/>
      <c r="CT8" s="82"/>
      <c r="CU8" s="82"/>
      <c r="CV8" s="82"/>
      <c r="CW8" s="82"/>
      <c r="CX8" s="82"/>
      <c r="CY8" s="82"/>
      <c r="CZ8" s="82"/>
      <c r="DA8" s="82"/>
      <c r="DB8" s="82"/>
      <c r="DC8" s="82"/>
      <c r="DD8" s="82"/>
      <c r="DE8" s="82"/>
      <c r="DF8" s="82"/>
      <c r="DG8" s="82"/>
      <c r="DH8" s="82"/>
      <c r="DI8" s="82"/>
      <c r="DJ8" s="82"/>
      <c r="DK8" s="82"/>
      <c r="DL8" s="82"/>
      <c r="DM8" s="82"/>
      <c r="DN8" s="82"/>
      <c r="DO8" s="82"/>
      <c r="DP8" s="82"/>
      <c r="DQ8" s="82"/>
      <c r="DR8" s="82"/>
      <c r="DS8" s="82"/>
      <c r="DT8" s="82"/>
      <c r="DU8" s="82"/>
      <c r="DV8" s="82"/>
      <c r="DW8" s="82"/>
      <c r="DX8" s="82"/>
      <c r="DY8" s="82"/>
      <c r="DZ8" s="82"/>
      <c r="EA8" s="82"/>
      <c r="EB8" s="82"/>
      <c r="EC8" s="82"/>
      <c r="ED8" s="82"/>
      <c r="EE8" s="82"/>
      <c r="EF8" s="82"/>
      <c r="EG8" s="82"/>
      <c r="EH8" s="82"/>
      <c r="EI8" s="82"/>
      <c r="EJ8" s="82"/>
      <c r="EK8" s="82"/>
      <c r="EL8" s="82"/>
      <c r="EM8" s="82"/>
      <c r="EN8" s="82"/>
      <c r="EO8" s="82"/>
      <c r="EP8" s="82"/>
      <c r="EQ8" s="82"/>
      <c r="ER8" s="82"/>
      <c r="ES8" s="82"/>
      <c r="ET8" s="82"/>
      <c r="EU8" s="82"/>
      <c r="EV8" s="82"/>
      <c r="EW8" s="82"/>
      <c r="EX8" s="82"/>
      <c r="EY8" s="82"/>
      <c r="EZ8" s="82"/>
      <c r="FA8" s="82"/>
      <c r="FB8" s="82"/>
    </row>
    <row r="9" spans="1:158" s="55" customFormat="1" ht="15" hidden="1" customHeight="1" x14ac:dyDescent="0.25">
      <c r="A9" s="40" t="s">
        <v>7</v>
      </c>
      <c r="B9" s="84"/>
      <c r="C9" s="15"/>
      <c r="D9" s="15"/>
      <c r="E9" s="15"/>
      <c r="F9" s="15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2"/>
      <c r="AL9" s="82"/>
      <c r="AM9" s="82"/>
      <c r="AN9" s="82"/>
      <c r="AO9" s="82"/>
      <c r="AP9" s="82"/>
      <c r="AQ9" s="82"/>
      <c r="AR9" s="82"/>
      <c r="AS9" s="82"/>
      <c r="AT9" s="82"/>
      <c r="AU9" s="82"/>
      <c r="AV9" s="82"/>
      <c r="AW9" s="82"/>
      <c r="AX9" s="82"/>
      <c r="AY9" s="82"/>
      <c r="AZ9" s="82"/>
      <c r="BA9" s="82"/>
      <c r="BB9" s="82"/>
      <c r="BC9" s="82"/>
      <c r="BD9" s="82"/>
      <c r="BE9" s="82"/>
      <c r="BF9" s="82"/>
      <c r="BG9" s="82"/>
      <c r="BH9" s="82"/>
      <c r="BI9" s="82"/>
      <c r="BJ9" s="82"/>
      <c r="BK9" s="82"/>
      <c r="BL9" s="82"/>
      <c r="BM9" s="82"/>
      <c r="BN9" s="82"/>
      <c r="BO9" s="82"/>
      <c r="BP9" s="82"/>
      <c r="BQ9" s="82"/>
      <c r="BR9" s="82"/>
      <c r="BS9" s="82"/>
      <c r="BT9" s="82"/>
      <c r="BU9" s="82"/>
      <c r="BV9" s="82"/>
      <c r="BW9" s="82"/>
      <c r="BX9" s="82"/>
      <c r="BY9" s="82"/>
      <c r="BZ9" s="82"/>
      <c r="CA9" s="82"/>
      <c r="CB9" s="82"/>
      <c r="CC9" s="82"/>
      <c r="CD9" s="82"/>
      <c r="CE9" s="82"/>
      <c r="CF9" s="82"/>
      <c r="CG9" s="82"/>
      <c r="CH9" s="82"/>
      <c r="CI9" s="82"/>
      <c r="CJ9" s="82"/>
      <c r="CK9" s="82"/>
      <c r="CL9" s="82"/>
      <c r="CM9" s="82"/>
      <c r="CN9" s="82"/>
      <c r="CO9" s="82"/>
      <c r="CP9" s="82"/>
      <c r="CQ9" s="82"/>
      <c r="CR9" s="82"/>
      <c r="CS9" s="82"/>
      <c r="CT9" s="82"/>
      <c r="CU9" s="82"/>
      <c r="CV9" s="82"/>
      <c r="CW9" s="82"/>
      <c r="CX9" s="82"/>
      <c r="CY9" s="82"/>
      <c r="CZ9" s="82"/>
      <c r="DA9" s="82"/>
      <c r="DB9" s="82"/>
      <c r="DC9" s="82"/>
      <c r="DD9" s="82"/>
      <c r="DE9" s="82"/>
      <c r="DF9" s="82"/>
      <c r="DG9" s="82"/>
      <c r="DH9" s="82"/>
      <c r="DI9" s="82"/>
      <c r="DJ9" s="82"/>
      <c r="DK9" s="82"/>
      <c r="DL9" s="82"/>
      <c r="DM9" s="82"/>
      <c r="DN9" s="82"/>
      <c r="DO9" s="82"/>
      <c r="DP9" s="82"/>
      <c r="DQ9" s="82"/>
      <c r="DR9" s="82"/>
      <c r="DS9" s="82"/>
      <c r="DT9" s="82"/>
      <c r="DU9" s="82"/>
      <c r="DV9" s="82"/>
      <c r="DW9" s="82"/>
      <c r="DX9" s="82"/>
      <c r="DY9" s="82"/>
      <c r="DZ9" s="82"/>
      <c r="EA9" s="82"/>
      <c r="EB9" s="82"/>
      <c r="EC9" s="82"/>
      <c r="ED9" s="82"/>
      <c r="EE9" s="82"/>
      <c r="EF9" s="82"/>
      <c r="EG9" s="82"/>
      <c r="EH9" s="82"/>
      <c r="EI9" s="82"/>
      <c r="EJ9" s="82"/>
      <c r="EK9" s="82"/>
      <c r="EL9" s="82"/>
      <c r="EM9" s="82"/>
      <c r="EN9" s="82"/>
      <c r="EO9" s="82"/>
      <c r="EP9" s="82"/>
      <c r="EQ9" s="82"/>
      <c r="ER9" s="82"/>
      <c r="ES9" s="82"/>
      <c r="ET9" s="82"/>
      <c r="EU9" s="82"/>
      <c r="EV9" s="82"/>
      <c r="EW9" s="82"/>
      <c r="EX9" s="82"/>
      <c r="EY9" s="82"/>
      <c r="EZ9" s="82"/>
      <c r="FA9" s="82"/>
      <c r="FB9" s="82"/>
    </row>
    <row r="10" spans="1:158" s="55" customFormat="1" ht="15" hidden="1" customHeight="1" x14ac:dyDescent="0.25">
      <c r="A10" s="47" t="s">
        <v>74</v>
      </c>
      <c r="B10" s="84"/>
      <c r="C10" s="15"/>
      <c r="D10" s="15"/>
      <c r="E10" s="15"/>
      <c r="F10" s="15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  <c r="BM10" s="82"/>
      <c r="BN10" s="82"/>
      <c r="BO10" s="82"/>
      <c r="BP10" s="82"/>
      <c r="BQ10" s="82"/>
      <c r="BR10" s="82"/>
      <c r="BS10" s="82"/>
      <c r="BT10" s="82"/>
      <c r="BU10" s="82"/>
      <c r="BV10" s="82"/>
      <c r="BW10" s="82"/>
      <c r="BX10" s="82"/>
      <c r="BY10" s="82"/>
      <c r="BZ10" s="82"/>
      <c r="CA10" s="82"/>
      <c r="CB10" s="82"/>
      <c r="CC10" s="82"/>
      <c r="CD10" s="82"/>
      <c r="CE10" s="82"/>
      <c r="CF10" s="82"/>
      <c r="CG10" s="82"/>
      <c r="CH10" s="82"/>
      <c r="CI10" s="82"/>
      <c r="CJ10" s="82"/>
      <c r="CK10" s="82"/>
      <c r="CL10" s="82"/>
      <c r="CM10" s="82"/>
      <c r="CN10" s="82"/>
      <c r="CO10" s="82"/>
      <c r="CP10" s="82"/>
      <c r="CQ10" s="82"/>
      <c r="CR10" s="82"/>
      <c r="CS10" s="82"/>
      <c r="CT10" s="82"/>
      <c r="CU10" s="82"/>
      <c r="CV10" s="82"/>
      <c r="CW10" s="82"/>
      <c r="CX10" s="82"/>
      <c r="CY10" s="82"/>
      <c r="CZ10" s="82"/>
      <c r="DA10" s="82"/>
      <c r="DB10" s="82"/>
      <c r="DC10" s="82"/>
      <c r="DD10" s="82"/>
      <c r="DE10" s="82"/>
      <c r="DF10" s="82"/>
      <c r="DG10" s="82"/>
      <c r="DH10" s="82"/>
      <c r="DI10" s="82"/>
      <c r="DJ10" s="82"/>
      <c r="DK10" s="82"/>
      <c r="DL10" s="82"/>
      <c r="DM10" s="82"/>
      <c r="DN10" s="82"/>
      <c r="DO10" s="82"/>
      <c r="DP10" s="82"/>
      <c r="DQ10" s="82"/>
      <c r="DR10" s="82"/>
      <c r="DS10" s="82"/>
      <c r="DT10" s="82"/>
      <c r="DU10" s="82"/>
      <c r="DV10" s="82"/>
      <c r="DW10" s="82"/>
      <c r="DX10" s="82"/>
      <c r="DY10" s="82"/>
      <c r="DZ10" s="82"/>
      <c r="EA10" s="82"/>
      <c r="EB10" s="82"/>
      <c r="EC10" s="82"/>
      <c r="ED10" s="82"/>
      <c r="EE10" s="82"/>
      <c r="EF10" s="82"/>
      <c r="EG10" s="82"/>
      <c r="EH10" s="82"/>
      <c r="EI10" s="82"/>
      <c r="EJ10" s="82"/>
      <c r="EK10" s="82"/>
      <c r="EL10" s="82"/>
      <c r="EM10" s="82"/>
      <c r="EN10" s="82"/>
      <c r="EO10" s="82"/>
      <c r="EP10" s="82"/>
      <c r="EQ10" s="82"/>
      <c r="ER10" s="82"/>
      <c r="ES10" s="82"/>
      <c r="ET10" s="82"/>
      <c r="EU10" s="82"/>
      <c r="EV10" s="82"/>
      <c r="EW10" s="82"/>
      <c r="EX10" s="82"/>
      <c r="EY10" s="82"/>
      <c r="EZ10" s="82"/>
      <c r="FA10" s="82"/>
      <c r="FB10" s="82"/>
    </row>
    <row r="11" spans="1:158" s="55" customFormat="1" ht="15" hidden="1" customHeight="1" x14ac:dyDescent="0.25">
      <c r="A11" s="29" t="s">
        <v>21</v>
      </c>
      <c r="B11" s="85">
        <v>240</v>
      </c>
      <c r="C11" s="15">
        <v>215</v>
      </c>
      <c r="D11" s="74">
        <v>8</v>
      </c>
      <c r="E11" s="15">
        <f>ROUND(F11/B11,0)</f>
        <v>7</v>
      </c>
      <c r="F11" s="15">
        <f>ROUND(C11*D11,0)</f>
        <v>1720</v>
      </c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  <c r="BM11" s="82"/>
      <c r="BN11" s="82"/>
      <c r="BO11" s="82"/>
      <c r="BP11" s="82"/>
      <c r="BQ11" s="82"/>
      <c r="BR11" s="82"/>
      <c r="BS11" s="82"/>
      <c r="BT11" s="82"/>
      <c r="BU11" s="82"/>
      <c r="BV11" s="82"/>
      <c r="BW11" s="82"/>
      <c r="BX11" s="82"/>
      <c r="BY11" s="82"/>
      <c r="BZ11" s="82"/>
      <c r="CA11" s="82"/>
      <c r="CB11" s="82"/>
      <c r="CC11" s="82"/>
      <c r="CD11" s="82"/>
      <c r="CE11" s="82"/>
      <c r="CF11" s="82"/>
      <c r="CG11" s="82"/>
      <c r="CH11" s="82"/>
      <c r="CI11" s="82"/>
      <c r="CJ11" s="82"/>
      <c r="CK11" s="82"/>
      <c r="CL11" s="82"/>
      <c r="CM11" s="82"/>
      <c r="CN11" s="82"/>
      <c r="CO11" s="82"/>
      <c r="CP11" s="82"/>
      <c r="CQ11" s="82"/>
      <c r="CR11" s="82"/>
      <c r="CS11" s="82"/>
      <c r="CT11" s="82"/>
      <c r="CU11" s="82"/>
      <c r="CV11" s="82"/>
      <c r="CW11" s="82"/>
      <c r="CX11" s="82"/>
      <c r="CY11" s="82"/>
      <c r="CZ11" s="82"/>
      <c r="DA11" s="82"/>
      <c r="DB11" s="82"/>
      <c r="DC11" s="82"/>
      <c r="DD11" s="82"/>
      <c r="DE11" s="82"/>
      <c r="DF11" s="82"/>
      <c r="DG11" s="82"/>
      <c r="DH11" s="82"/>
      <c r="DI11" s="82"/>
      <c r="DJ11" s="82"/>
      <c r="DK11" s="82"/>
      <c r="DL11" s="82"/>
      <c r="DM11" s="82"/>
      <c r="DN11" s="82"/>
      <c r="DO11" s="82"/>
      <c r="DP11" s="82"/>
      <c r="DQ11" s="82"/>
      <c r="DR11" s="82"/>
      <c r="DS11" s="82"/>
      <c r="DT11" s="82"/>
      <c r="DU11" s="82"/>
      <c r="DV11" s="82"/>
      <c r="DW11" s="82"/>
      <c r="DX11" s="82"/>
      <c r="DY11" s="82"/>
      <c r="DZ11" s="82"/>
      <c r="EA11" s="82"/>
      <c r="EB11" s="82"/>
      <c r="EC11" s="82"/>
      <c r="ED11" s="82"/>
      <c r="EE11" s="82"/>
      <c r="EF11" s="82"/>
      <c r="EG11" s="82"/>
      <c r="EH11" s="82"/>
      <c r="EI11" s="82"/>
      <c r="EJ11" s="82"/>
      <c r="EK11" s="82"/>
      <c r="EL11" s="82"/>
      <c r="EM11" s="82"/>
      <c r="EN11" s="82"/>
      <c r="EO11" s="82"/>
      <c r="EP11" s="82"/>
      <c r="EQ11" s="82"/>
      <c r="ER11" s="82"/>
      <c r="ES11" s="82"/>
      <c r="ET11" s="82"/>
      <c r="EU11" s="82"/>
      <c r="EV11" s="82"/>
      <c r="EW11" s="82"/>
      <c r="EX11" s="82"/>
      <c r="EY11" s="82"/>
      <c r="EZ11" s="82"/>
      <c r="FA11" s="82"/>
      <c r="FB11" s="82"/>
    </row>
    <row r="12" spans="1:158" s="55" customFormat="1" ht="15" hidden="1" customHeight="1" x14ac:dyDescent="0.25">
      <c r="A12" s="30" t="s">
        <v>138</v>
      </c>
      <c r="B12" s="85"/>
      <c r="C12" s="19">
        <f t="shared" ref="C12:F13" si="0">C11</f>
        <v>215</v>
      </c>
      <c r="D12" s="86">
        <f t="shared" si="0"/>
        <v>8</v>
      </c>
      <c r="E12" s="19">
        <f t="shared" si="0"/>
        <v>7</v>
      </c>
      <c r="F12" s="19">
        <f t="shared" si="0"/>
        <v>1720</v>
      </c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  <c r="AI12" s="82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82"/>
      <c r="BK12" s="82"/>
      <c r="BL12" s="82"/>
      <c r="BM12" s="82"/>
      <c r="BN12" s="82"/>
      <c r="BO12" s="82"/>
      <c r="BP12" s="82"/>
      <c r="BQ12" s="82"/>
      <c r="BR12" s="82"/>
      <c r="BS12" s="82"/>
      <c r="BT12" s="82"/>
      <c r="BU12" s="82"/>
      <c r="BV12" s="82"/>
      <c r="BW12" s="82"/>
      <c r="BX12" s="82"/>
      <c r="BY12" s="82"/>
      <c r="BZ12" s="82"/>
      <c r="CA12" s="82"/>
      <c r="CB12" s="82"/>
      <c r="CC12" s="82"/>
      <c r="CD12" s="82"/>
      <c r="CE12" s="82"/>
      <c r="CF12" s="82"/>
      <c r="CG12" s="82"/>
      <c r="CH12" s="82"/>
      <c r="CI12" s="82"/>
      <c r="CJ12" s="82"/>
      <c r="CK12" s="82"/>
      <c r="CL12" s="82"/>
      <c r="CM12" s="82"/>
      <c r="CN12" s="82"/>
      <c r="CO12" s="82"/>
      <c r="CP12" s="82"/>
      <c r="CQ12" s="82"/>
      <c r="CR12" s="82"/>
      <c r="CS12" s="82"/>
      <c r="CT12" s="82"/>
      <c r="CU12" s="82"/>
      <c r="CV12" s="82"/>
      <c r="CW12" s="82"/>
      <c r="CX12" s="82"/>
      <c r="CY12" s="82"/>
      <c r="CZ12" s="82"/>
      <c r="DA12" s="82"/>
      <c r="DB12" s="82"/>
      <c r="DC12" s="82"/>
      <c r="DD12" s="82"/>
      <c r="DE12" s="82"/>
      <c r="DF12" s="82"/>
      <c r="DG12" s="82"/>
      <c r="DH12" s="82"/>
      <c r="DI12" s="82"/>
      <c r="DJ12" s="82"/>
      <c r="DK12" s="82"/>
      <c r="DL12" s="82"/>
      <c r="DM12" s="82"/>
      <c r="DN12" s="82"/>
      <c r="DO12" s="82"/>
      <c r="DP12" s="82"/>
      <c r="DQ12" s="82"/>
      <c r="DR12" s="82"/>
      <c r="DS12" s="82"/>
      <c r="DT12" s="82"/>
      <c r="DU12" s="82"/>
      <c r="DV12" s="82"/>
      <c r="DW12" s="82"/>
      <c r="DX12" s="82"/>
      <c r="DY12" s="82"/>
      <c r="DZ12" s="82"/>
      <c r="EA12" s="82"/>
      <c r="EB12" s="82"/>
      <c r="EC12" s="82"/>
      <c r="ED12" s="82"/>
      <c r="EE12" s="82"/>
      <c r="EF12" s="82"/>
      <c r="EG12" s="82"/>
      <c r="EH12" s="82"/>
      <c r="EI12" s="82"/>
      <c r="EJ12" s="82"/>
      <c r="EK12" s="82"/>
      <c r="EL12" s="82"/>
      <c r="EM12" s="82"/>
      <c r="EN12" s="82"/>
      <c r="EO12" s="82"/>
      <c r="EP12" s="82"/>
      <c r="EQ12" s="82"/>
      <c r="ER12" s="82"/>
      <c r="ES12" s="82"/>
      <c r="ET12" s="82"/>
      <c r="EU12" s="82"/>
      <c r="EV12" s="82"/>
      <c r="EW12" s="82"/>
      <c r="EX12" s="82"/>
      <c r="EY12" s="82"/>
      <c r="EZ12" s="82"/>
      <c r="FA12" s="82"/>
      <c r="FB12" s="82"/>
    </row>
    <row r="13" spans="1:158" s="55" customFormat="1" ht="20.25" hidden="1" customHeight="1" x14ac:dyDescent="0.25">
      <c r="A13" s="87" t="s">
        <v>110</v>
      </c>
      <c r="B13" s="85"/>
      <c r="C13" s="88">
        <f t="shared" si="0"/>
        <v>215</v>
      </c>
      <c r="D13" s="86">
        <f t="shared" si="0"/>
        <v>8</v>
      </c>
      <c r="E13" s="88">
        <f t="shared" si="0"/>
        <v>7</v>
      </c>
      <c r="F13" s="88">
        <f t="shared" si="0"/>
        <v>1720</v>
      </c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  <c r="Z13" s="82"/>
      <c r="AA13" s="82"/>
      <c r="AB13" s="82"/>
      <c r="AC13" s="82"/>
      <c r="AD13" s="82"/>
      <c r="AE13" s="82"/>
      <c r="AF13" s="82"/>
      <c r="AG13" s="82"/>
      <c r="AH13" s="82"/>
      <c r="AI13" s="82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82"/>
      <c r="BK13" s="82"/>
      <c r="BL13" s="82"/>
      <c r="BM13" s="82"/>
      <c r="BN13" s="82"/>
      <c r="BO13" s="82"/>
      <c r="BP13" s="82"/>
      <c r="BQ13" s="82"/>
      <c r="BR13" s="82"/>
      <c r="BS13" s="82"/>
      <c r="BT13" s="82"/>
      <c r="BU13" s="82"/>
      <c r="BV13" s="82"/>
      <c r="BW13" s="82"/>
      <c r="BX13" s="82"/>
      <c r="BY13" s="82"/>
      <c r="BZ13" s="82"/>
      <c r="CA13" s="82"/>
      <c r="CB13" s="82"/>
      <c r="CC13" s="82"/>
      <c r="CD13" s="82"/>
      <c r="CE13" s="82"/>
      <c r="CF13" s="82"/>
      <c r="CG13" s="82"/>
      <c r="CH13" s="82"/>
      <c r="CI13" s="82"/>
      <c r="CJ13" s="82"/>
      <c r="CK13" s="82"/>
      <c r="CL13" s="82"/>
      <c r="CM13" s="82"/>
      <c r="CN13" s="82"/>
      <c r="CO13" s="82"/>
      <c r="CP13" s="82"/>
      <c r="CQ13" s="82"/>
      <c r="CR13" s="82"/>
      <c r="CS13" s="82"/>
      <c r="CT13" s="82"/>
      <c r="CU13" s="82"/>
      <c r="CV13" s="82"/>
      <c r="CW13" s="82"/>
      <c r="CX13" s="82"/>
      <c r="CY13" s="82"/>
      <c r="CZ13" s="82"/>
      <c r="DA13" s="82"/>
      <c r="DB13" s="82"/>
      <c r="DC13" s="82"/>
      <c r="DD13" s="82"/>
      <c r="DE13" s="82"/>
      <c r="DF13" s="82"/>
      <c r="DG13" s="82"/>
      <c r="DH13" s="82"/>
      <c r="DI13" s="82"/>
      <c r="DJ13" s="82"/>
      <c r="DK13" s="82"/>
      <c r="DL13" s="82"/>
      <c r="DM13" s="82"/>
      <c r="DN13" s="82"/>
      <c r="DO13" s="82"/>
      <c r="DP13" s="82"/>
      <c r="DQ13" s="82"/>
      <c r="DR13" s="82"/>
      <c r="DS13" s="82"/>
      <c r="DT13" s="82"/>
      <c r="DU13" s="82"/>
      <c r="DV13" s="82"/>
      <c r="DW13" s="82"/>
      <c r="DX13" s="82"/>
      <c r="DY13" s="82"/>
      <c r="DZ13" s="82"/>
      <c r="EA13" s="82"/>
      <c r="EB13" s="82"/>
      <c r="EC13" s="82"/>
      <c r="ED13" s="82"/>
      <c r="EE13" s="82"/>
      <c r="EF13" s="82"/>
      <c r="EG13" s="82"/>
      <c r="EH13" s="82"/>
      <c r="EI13" s="82"/>
      <c r="EJ13" s="82"/>
      <c r="EK13" s="82"/>
      <c r="EL13" s="82"/>
      <c r="EM13" s="82"/>
      <c r="EN13" s="82"/>
      <c r="EO13" s="82"/>
      <c r="EP13" s="82"/>
      <c r="EQ13" s="82"/>
      <c r="ER13" s="82"/>
      <c r="ES13" s="82"/>
      <c r="ET13" s="82"/>
      <c r="EU13" s="82"/>
      <c r="EV13" s="82"/>
      <c r="EW13" s="82"/>
      <c r="EX13" s="82"/>
      <c r="EY13" s="82"/>
      <c r="EZ13" s="82"/>
      <c r="FA13" s="82"/>
      <c r="FB13" s="82"/>
    </row>
    <row r="14" spans="1:158" s="55" customFormat="1" ht="15" hidden="1" customHeight="1" thickBot="1" x14ac:dyDescent="0.3">
      <c r="A14" s="79" t="s">
        <v>163</v>
      </c>
      <c r="B14" s="89"/>
      <c r="C14" s="89"/>
      <c r="D14" s="89"/>
      <c r="E14" s="89"/>
      <c r="F14" s="89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  <c r="AJ14" s="82"/>
      <c r="AK14" s="82"/>
      <c r="AL14" s="82"/>
      <c r="AM14" s="82"/>
      <c r="AN14" s="82"/>
      <c r="AO14" s="82"/>
      <c r="AP14" s="82"/>
      <c r="AQ14" s="82"/>
      <c r="AR14" s="82"/>
      <c r="AS14" s="82"/>
      <c r="AT14" s="82"/>
      <c r="AU14" s="82"/>
      <c r="AV14" s="82"/>
      <c r="AW14" s="82"/>
      <c r="AX14" s="82"/>
      <c r="AY14" s="82"/>
      <c r="AZ14" s="82"/>
      <c r="BA14" s="82"/>
      <c r="BB14" s="82"/>
      <c r="BC14" s="82"/>
      <c r="BD14" s="82"/>
      <c r="BE14" s="82"/>
      <c r="BF14" s="82"/>
      <c r="BG14" s="82"/>
      <c r="BH14" s="82"/>
      <c r="BI14" s="82"/>
      <c r="BJ14" s="82"/>
      <c r="BK14" s="82"/>
      <c r="BL14" s="82"/>
      <c r="BM14" s="82"/>
      <c r="BN14" s="82"/>
      <c r="BO14" s="82"/>
      <c r="BP14" s="82"/>
      <c r="BQ14" s="82"/>
      <c r="BR14" s="82"/>
      <c r="BS14" s="82"/>
      <c r="BT14" s="82"/>
      <c r="BU14" s="82"/>
      <c r="BV14" s="82"/>
      <c r="BW14" s="82"/>
      <c r="BX14" s="82"/>
      <c r="BY14" s="82"/>
      <c r="BZ14" s="82"/>
      <c r="CA14" s="82"/>
      <c r="CB14" s="82"/>
      <c r="CC14" s="82"/>
      <c r="CD14" s="82"/>
      <c r="CE14" s="82"/>
      <c r="CF14" s="82"/>
      <c r="CG14" s="82"/>
      <c r="CH14" s="82"/>
      <c r="CI14" s="82"/>
      <c r="CJ14" s="82"/>
      <c r="CK14" s="82"/>
      <c r="CL14" s="82"/>
      <c r="CM14" s="82"/>
      <c r="CN14" s="82"/>
      <c r="CO14" s="82"/>
      <c r="CP14" s="82"/>
      <c r="CQ14" s="82"/>
      <c r="CR14" s="82"/>
      <c r="CS14" s="82"/>
      <c r="CT14" s="82"/>
      <c r="CU14" s="82"/>
      <c r="CV14" s="82"/>
      <c r="CW14" s="82"/>
      <c r="CX14" s="82"/>
      <c r="CY14" s="82"/>
      <c r="CZ14" s="82"/>
      <c r="DA14" s="82"/>
      <c r="DB14" s="82"/>
      <c r="DC14" s="82"/>
      <c r="DD14" s="82"/>
      <c r="DE14" s="82"/>
      <c r="DF14" s="82"/>
      <c r="DG14" s="82"/>
      <c r="DH14" s="82"/>
      <c r="DI14" s="82"/>
      <c r="DJ14" s="82"/>
      <c r="DK14" s="82"/>
      <c r="DL14" s="82"/>
      <c r="DM14" s="82"/>
      <c r="DN14" s="82"/>
      <c r="DO14" s="82"/>
      <c r="DP14" s="82"/>
      <c r="DQ14" s="82"/>
      <c r="DR14" s="82"/>
      <c r="DS14" s="82"/>
      <c r="DT14" s="82"/>
      <c r="DU14" s="82"/>
      <c r="DV14" s="82"/>
      <c r="DW14" s="82"/>
      <c r="DX14" s="82"/>
      <c r="DY14" s="82"/>
      <c r="DZ14" s="82"/>
      <c r="EA14" s="82"/>
      <c r="EB14" s="82"/>
      <c r="EC14" s="82"/>
      <c r="ED14" s="82"/>
      <c r="EE14" s="82"/>
      <c r="EF14" s="82"/>
      <c r="EG14" s="82"/>
      <c r="EH14" s="82"/>
      <c r="EI14" s="82"/>
      <c r="EJ14" s="82"/>
      <c r="EK14" s="82"/>
      <c r="EL14" s="82"/>
      <c r="EM14" s="82"/>
      <c r="EN14" s="82"/>
      <c r="EO14" s="82"/>
      <c r="EP14" s="82"/>
      <c r="EQ14" s="82"/>
      <c r="ER14" s="82"/>
      <c r="ES14" s="82"/>
      <c r="ET14" s="82"/>
      <c r="EU14" s="82"/>
      <c r="EV14" s="82"/>
      <c r="EW14" s="82"/>
      <c r="EX14" s="82"/>
      <c r="EY14" s="82"/>
      <c r="EZ14" s="82"/>
      <c r="FA14" s="82"/>
      <c r="FB14" s="82"/>
    </row>
    <row r="15" spans="1:158" s="495" customFormat="1" ht="24" customHeight="1" x14ac:dyDescent="0.25">
      <c r="A15" s="354" t="s">
        <v>266</v>
      </c>
      <c r="B15" s="488"/>
      <c r="C15" s="488"/>
      <c r="D15" s="488"/>
      <c r="E15" s="488"/>
      <c r="F15" s="488"/>
    </row>
    <row r="16" spans="1:158" s="495" customFormat="1" ht="16.5" customHeight="1" x14ac:dyDescent="0.25">
      <c r="A16" s="323" t="s">
        <v>150</v>
      </c>
      <c r="B16" s="457"/>
      <c r="C16" s="457"/>
      <c r="D16" s="457"/>
      <c r="E16" s="457"/>
      <c r="F16" s="457"/>
    </row>
    <row r="17" spans="1:158" s="495" customFormat="1" ht="16.5" customHeight="1" x14ac:dyDescent="0.25">
      <c r="A17" s="718" t="s">
        <v>115</v>
      </c>
      <c r="B17" s="457"/>
      <c r="C17" s="362">
        <f>C18</f>
        <v>6000</v>
      </c>
      <c r="D17" s="457"/>
      <c r="E17" s="457"/>
      <c r="F17" s="457"/>
    </row>
    <row r="18" spans="1:158" s="495" customFormat="1" ht="16.5" customHeight="1" x14ac:dyDescent="0.25">
      <c r="A18" s="718" t="s">
        <v>190</v>
      </c>
      <c r="B18" s="457"/>
      <c r="C18" s="597">
        <v>6000</v>
      </c>
      <c r="D18" s="457"/>
      <c r="E18" s="457"/>
      <c r="F18" s="457"/>
    </row>
    <row r="19" spans="1:158" s="495" customFormat="1" ht="16.5" customHeight="1" x14ac:dyDescent="0.25">
      <c r="A19" s="718" t="s">
        <v>113</v>
      </c>
      <c r="B19" s="457"/>
      <c r="C19" s="226">
        <f>4000-800</f>
        <v>3200</v>
      </c>
      <c r="D19" s="457"/>
      <c r="E19" s="457"/>
      <c r="F19" s="457"/>
    </row>
    <row r="20" spans="1:158" s="495" customFormat="1" ht="16.5" customHeight="1" x14ac:dyDescent="0.25">
      <c r="A20" s="718" t="s">
        <v>147</v>
      </c>
      <c r="B20" s="457"/>
      <c r="C20" s="603"/>
      <c r="D20" s="457"/>
      <c r="E20" s="457"/>
      <c r="F20" s="457"/>
    </row>
    <row r="21" spans="1:158" ht="16.5" customHeight="1" x14ac:dyDescent="0.25">
      <c r="A21" s="91" t="s">
        <v>114</v>
      </c>
      <c r="B21" s="90"/>
      <c r="C21" s="85"/>
      <c r="D21" s="90"/>
      <c r="E21" s="90"/>
      <c r="F21" s="90"/>
    </row>
    <row r="22" spans="1:158" ht="16.5" customHeight="1" x14ac:dyDescent="0.25">
      <c r="A22" s="91" t="s">
        <v>191</v>
      </c>
      <c r="B22" s="90"/>
      <c r="C22" s="19">
        <f>C18+ROUND(C19*3.2,0)+C21</f>
        <v>16240</v>
      </c>
      <c r="D22" s="90"/>
      <c r="E22" s="90"/>
      <c r="F22" s="90"/>
    </row>
    <row r="23" spans="1:158" ht="16.5" customHeight="1" x14ac:dyDescent="0.25">
      <c r="A23" s="22"/>
      <c r="B23" s="90"/>
      <c r="C23" s="90"/>
      <c r="D23" s="90"/>
      <c r="E23" s="90"/>
      <c r="F23" s="90"/>
    </row>
    <row r="24" spans="1:158" ht="16.5" customHeight="1" x14ac:dyDescent="0.25">
      <c r="A24" s="22"/>
      <c r="B24" s="90"/>
      <c r="C24" s="90"/>
      <c r="D24" s="90"/>
      <c r="E24" s="90"/>
      <c r="F24" s="90"/>
    </row>
    <row r="25" spans="1:158" x14ac:dyDescent="0.25">
      <c r="A25" s="92" t="s">
        <v>116</v>
      </c>
      <c r="B25" s="90"/>
      <c r="C25" s="90"/>
      <c r="D25" s="90"/>
      <c r="E25" s="90"/>
      <c r="F25" s="90"/>
    </row>
    <row r="26" spans="1:158" x14ac:dyDescent="0.25">
      <c r="A26" s="93" t="s">
        <v>158</v>
      </c>
      <c r="B26" s="90"/>
      <c r="C26" s="69">
        <v>9000</v>
      </c>
      <c r="D26" s="90"/>
      <c r="E26" s="90"/>
      <c r="F26" s="90"/>
    </row>
    <row r="27" spans="1:158" x14ac:dyDescent="0.25">
      <c r="A27" s="93" t="s">
        <v>18</v>
      </c>
      <c r="B27" s="77"/>
      <c r="C27" s="85">
        <v>1475</v>
      </c>
      <c r="D27" s="77"/>
      <c r="E27" s="77"/>
      <c r="F27" s="94"/>
    </row>
    <row r="28" spans="1:158" x14ac:dyDescent="0.25">
      <c r="A28" s="95" t="s">
        <v>53</v>
      </c>
      <c r="B28" s="94"/>
      <c r="C28" s="96">
        <v>225</v>
      </c>
      <c r="D28" s="97"/>
      <c r="E28" s="97"/>
      <c r="F28" s="94"/>
    </row>
    <row r="29" spans="1:158" s="55" customFormat="1" ht="18" customHeight="1" thickBot="1" x14ac:dyDescent="0.3">
      <c r="A29" s="79" t="s">
        <v>163</v>
      </c>
      <c r="B29" s="89"/>
      <c r="C29" s="89"/>
      <c r="D29" s="89"/>
      <c r="E29" s="89"/>
      <c r="F29" s="89"/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2"/>
      <c r="AI29" s="82"/>
      <c r="AJ29" s="82"/>
      <c r="AK29" s="82"/>
      <c r="AL29" s="82"/>
      <c r="AM29" s="82"/>
      <c r="AN29" s="82"/>
      <c r="AO29" s="82"/>
      <c r="AP29" s="82"/>
      <c r="AQ29" s="82"/>
      <c r="AR29" s="82"/>
      <c r="AS29" s="82"/>
      <c r="AT29" s="82"/>
      <c r="AU29" s="82"/>
      <c r="AV29" s="82"/>
      <c r="AW29" s="82"/>
      <c r="AX29" s="82"/>
      <c r="AY29" s="82"/>
      <c r="AZ29" s="82"/>
      <c r="BA29" s="82"/>
      <c r="BB29" s="82"/>
      <c r="BC29" s="82"/>
      <c r="BD29" s="82"/>
      <c r="BE29" s="82"/>
      <c r="BF29" s="82"/>
      <c r="BG29" s="82"/>
      <c r="BH29" s="82"/>
      <c r="BI29" s="82"/>
      <c r="BJ29" s="82"/>
      <c r="BK29" s="82"/>
      <c r="BL29" s="82"/>
      <c r="BM29" s="82"/>
      <c r="BN29" s="82"/>
      <c r="BO29" s="82"/>
      <c r="BP29" s="82"/>
      <c r="BQ29" s="82"/>
      <c r="BR29" s="82"/>
      <c r="BS29" s="82"/>
      <c r="BT29" s="82"/>
      <c r="BU29" s="82"/>
      <c r="BV29" s="82"/>
      <c r="BW29" s="82"/>
      <c r="BX29" s="82"/>
      <c r="BY29" s="82"/>
      <c r="BZ29" s="82"/>
      <c r="CA29" s="82"/>
      <c r="CB29" s="82"/>
      <c r="CC29" s="82"/>
      <c r="CD29" s="82"/>
      <c r="CE29" s="82"/>
      <c r="CF29" s="82"/>
      <c r="CG29" s="82"/>
      <c r="CH29" s="82"/>
      <c r="CI29" s="82"/>
      <c r="CJ29" s="82"/>
      <c r="CK29" s="82"/>
      <c r="CL29" s="82"/>
      <c r="CM29" s="82"/>
      <c r="CN29" s="82"/>
      <c r="CO29" s="82"/>
      <c r="CP29" s="82"/>
      <c r="CQ29" s="82"/>
      <c r="CR29" s="82"/>
      <c r="CS29" s="82"/>
      <c r="CT29" s="82"/>
      <c r="CU29" s="82"/>
      <c r="CV29" s="82"/>
      <c r="CW29" s="82"/>
      <c r="CX29" s="82"/>
      <c r="CY29" s="82"/>
      <c r="CZ29" s="82"/>
      <c r="DA29" s="82"/>
      <c r="DB29" s="82"/>
      <c r="DC29" s="82"/>
      <c r="DD29" s="82"/>
      <c r="DE29" s="82"/>
      <c r="DF29" s="82"/>
      <c r="DG29" s="82"/>
      <c r="DH29" s="82"/>
      <c r="DI29" s="82"/>
      <c r="DJ29" s="82"/>
      <c r="DK29" s="82"/>
      <c r="DL29" s="82"/>
      <c r="DM29" s="82"/>
      <c r="DN29" s="82"/>
      <c r="DO29" s="82"/>
      <c r="DP29" s="82"/>
      <c r="DQ29" s="82"/>
      <c r="DR29" s="82"/>
      <c r="DS29" s="82"/>
      <c r="DT29" s="82"/>
      <c r="DU29" s="82"/>
      <c r="DV29" s="82"/>
      <c r="DW29" s="82"/>
      <c r="DX29" s="82"/>
      <c r="DY29" s="82"/>
      <c r="DZ29" s="82"/>
      <c r="EA29" s="82"/>
      <c r="EB29" s="82"/>
      <c r="EC29" s="82"/>
      <c r="ED29" s="82"/>
      <c r="EE29" s="82"/>
      <c r="EF29" s="82"/>
      <c r="EG29" s="82"/>
      <c r="EH29" s="82"/>
      <c r="EI29" s="82"/>
      <c r="EJ29" s="82"/>
      <c r="EK29" s="82"/>
      <c r="EL29" s="82"/>
      <c r="EM29" s="82"/>
      <c r="EN29" s="82"/>
      <c r="EO29" s="82"/>
      <c r="EP29" s="82"/>
      <c r="EQ29" s="82"/>
      <c r="ER29" s="82"/>
      <c r="ES29" s="82"/>
      <c r="ET29" s="82"/>
      <c r="EU29" s="82"/>
      <c r="EV29" s="82"/>
      <c r="EW29" s="82"/>
      <c r="EX29" s="82"/>
      <c r="EY29" s="82"/>
      <c r="EZ29" s="82"/>
      <c r="FA29" s="82"/>
      <c r="FB29" s="82"/>
    </row>
    <row r="30" spans="1:158" s="325" customFormat="1" ht="21.75" hidden="1" customHeight="1" x14ac:dyDescent="0.25">
      <c r="A30" s="354" t="s">
        <v>267</v>
      </c>
      <c r="B30" s="488"/>
      <c r="C30" s="488"/>
      <c r="D30" s="488"/>
      <c r="E30" s="488"/>
      <c r="F30" s="488"/>
      <c r="G30" s="495"/>
      <c r="H30" s="495"/>
      <c r="I30" s="495"/>
      <c r="J30" s="495"/>
      <c r="K30" s="495"/>
      <c r="L30" s="495"/>
      <c r="M30" s="495"/>
      <c r="N30" s="495"/>
      <c r="O30" s="495"/>
      <c r="P30" s="495"/>
      <c r="Q30" s="495"/>
      <c r="R30" s="495"/>
      <c r="S30" s="495"/>
      <c r="T30" s="495"/>
      <c r="U30" s="495"/>
      <c r="V30" s="495"/>
      <c r="W30" s="495"/>
      <c r="X30" s="495"/>
      <c r="Y30" s="495"/>
      <c r="Z30" s="495"/>
      <c r="AA30" s="495"/>
      <c r="AB30" s="495"/>
      <c r="AC30" s="495"/>
      <c r="AD30" s="495"/>
      <c r="AE30" s="495"/>
      <c r="AF30" s="495"/>
      <c r="AG30" s="495"/>
      <c r="AH30" s="495"/>
      <c r="AI30" s="495"/>
      <c r="AJ30" s="495"/>
      <c r="AK30" s="495"/>
      <c r="AL30" s="495"/>
      <c r="AM30" s="495"/>
      <c r="AN30" s="495"/>
      <c r="AO30" s="495"/>
      <c r="AP30" s="495"/>
      <c r="AQ30" s="495"/>
      <c r="AR30" s="495"/>
      <c r="AS30" s="495"/>
      <c r="AT30" s="495"/>
      <c r="AU30" s="495"/>
      <c r="AV30" s="495"/>
      <c r="AW30" s="495"/>
      <c r="AX30" s="495"/>
      <c r="AY30" s="495"/>
      <c r="AZ30" s="495"/>
      <c r="BA30" s="495"/>
      <c r="BB30" s="495"/>
      <c r="BC30" s="495"/>
      <c r="BD30" s="495"/>
      <c r="BE30" s="495"/>
      <c r="BF30" s="495"/>
      <c r="BG30" s="495"/>
      <c r="BH30" s="495"/>
      <c r="BI30" s="495"/>
      <c r="BJ30" s="495"/>
      <c r="BK30" s="495"/>
      <c r="BL30" s="495"/>
      <c r="BM30" s="495"/>
      <c r="BN30" s="495"/>
      <c r="BO30" s="495"/>
      <c r="BP30" s="495"/>
      <c r="BQ30" s="495"/>
      <c r="BR30" s="495"/>
      <c r="BS30" s="495"/>
      <c r="BT30" s="495"/>
      <c r="BU30" s="495"/>
      <c r="BV30" s="495"/>
      <c r="BW30" s="495"/>
      <c r="BX30" s="495"/>
      <c r="BY30" s="495"/>
      <c r="BZ30" s="495"/>
      <c r="CA30" s="495"/>
      <c r="CB30" s="495"/>
      <c r="CC30" s="495"/>
      <c r="CD30" s="495"/>
      <c r="CE30" s="495"/>
      <c r="CF30" s="495"/>
      <c r="CG30" s="495"/>
      <c r="CH30" s="495"/>
      <c r="CI30" s="495"/>
      <c r="CJ30" s="495"/>
      <c r="CK30" s="495"/>
      <c r="CL30" s="495"/>
      <c r="CM30" s="495"/>
      <c r="CN30" s="495"/>
      <c r="CO30" s="495"/>
      <c r="CP30" s="495"/>
      <c r="CQ30" s="495"/>
      <c r="CR30" s="495"/>
      <c r="CS30" s="495"/>
      <c r="CT30" s="495"/>
      <c r="CU30" s="495"/>
      <c r="CV30" s="495"/>
      <c r="CW30" s="495"/>
      <c r="CX30" s="495"/>
      <c r="CY30" s="495"/>
      <c r="CZ30" s="495"/>
      <c r="DA30" s="495"/>
      <c r="DB30" s="495"/>
      <c r="DC30" s="495"/>
      <c r="DD30" s="495"/>
      <c r="DE30" s="495"/>
      <c r="DF30" s="495"/>
      <c r="DG30" s="495"/>
      <c r="DH30" s="495"/>
      <c r="DI30" s="495"/>
      <c r="DJ30" s="495"/>
      <c r="DK30" s="495"/>
      <c r="DL30" s="495"/>
      <c r="DM30" s="495"/>
      <c r="DN30" s="495"/>
      <c r="DO30" s="495"/>
      <c r="DP30" s="495"/>
      <c r="DQ30" s="495"/>
      <c r="DR30" s="495"/>
      <c r="DS30" s="495"/>
      <c r="DT30" s="495"/>
      <c r="DU30" s="495"/>
      <c r="DV30" s="495"/>
      <c r="DW30" s="495"/>
      <c r="DX30" s="495"/>
      <c r="DY30" s="495"/>
      <c r="DZ30" s="495"/>
      <c r="EA30" s="495"/>
      <c r="EB30" s="495"/>
      <c r="EC30" s="495"/>
      <c r="ED30" s="495"/>
      <c r="EE30" s="495"/>
      <c r="EF30" s="495"/>
      <c r="EG30" s="495"/>
      <c r="EH30" s="495"/>
      <c r="EI30" s="495"/>
      <c r="EJ30" s="495"/>
      <c r="EK30" s="495"/>
      <c r="EL30" s="495"/>
      <c r="EM30" s="495"/>
      <c r="EN30" s="495"/>
      <c r="EO30" s="495"/>
      <c r="EP30" s="495"/>
      <c r="EQ30" s="495"/>
      <c r="ER30" s="495"/>
      <c r="ES30" s="495"/>
      <c r="ET30" s="495"/>
      <c r="EU30" s="495"/>
      <c r="EV30" s="495"/>
      <c r="EW30" s="495"/>
      <c r="EX30" s="495"/>
      <c r="EY30" s="495"/>
      <c r="EZ30" s="495"/>
      <c r="FA30" s="495"/>
      <c r="FB30" s="495"/>
    </row>
    <row r="31" spans="1:158" s="325" customFormat="1" hidden="1" x14ac:dyDescent="0.25">
      <c r="A31" s="268" t="s">
        <v>7</v>
      </c>
      <c r="B31" s="461"/>
      <c r="C31" s="226"/>
      <c r="D31" s="226"/>
      <c r="E31" s="226"/>
      <c r="F31" s="226"/>
      <c r="G31" s="495"/>
      <c r="H31" s="495"/>
      <c r="I31" s="495"/>
      <c r="J31" s="495"/>
      <c r="K31" s="495"/>
      <c r="L31" s="495"/>
      <c r="M31" s="495"/>
      <c r="N31" s="495"/>
      <c r="O31" s="495"/>
      <c r="P31" s="495"/>
      <c r="Q31" s="495"/>
      <c r="R31" s="495"/>
      <c r="S31" s="495"/>
      <c r="T31" s="495"/>
      <c r="U31" s="495"/>
      <c r="V31" s="495"/>
      <c r="W31" s="495"/>
      <c r="X31" s="495"/>
      <c r="Y31" s="495"/>
      <c r="Z31" s="495"/>
      <c r="AA31" s="495"/>
      <c r="AB31" s="495"/>
      <c r="AC31" s="495"/>
      <c r="AD31" s="495"/>
      <c r="AE31" s="495"/>
      <c r="AF31" s="495"/>
      <c r="AG31" s="495"/>
      <c r="AH31" s="495"/>
      <c r="AI31" s="495"/>
      <c r="AJ31" s="495"/>
      <c r="AK31" s="495"/>
      <c r="AL31" s="495"/>
      <c r="AM31" s="495"/>
      <c r="AN31" s="495"/>
      <c r="AO31" s="495"/>
      <c r="AP31" s="495"/>
      <c r="AQ31" s="495"/>
      <c r="AR31" s="495"/>
      <c r="AS31" s="495"/>
      <c r="AT31" s="495"/>
      <c r="AU31" s="495"/>
      <c r="AV31" s="495"/>
      <c r="AW31" s="495"/>
      <c r="AX31" s="495"/>
      <c r="AY31" s="495"/>
      <c r="AZ31" s="495"/>
      <c r="BA31" s="495"/>
      <c r="BB31" s="495"/>
      <c r="BC31" s="495"/>
      <c r="BD31" s="495"/>
      <c r="BE31" s="495"/>
      <c r="BF31" s="495"/>
      <c r="BG31" s="495"/>
      <c r="BH31" s="495"/>
      <c r="BI31" s="495"/>
      <c r="BJ31" s="495"/>
      <c r="BK31" s="495"/>
      <c r="BL31" s="495"/>
      <c r="BM31" s="495"/>
      <c r="BN31" s="495"/>
      <c r="BO31" s="495"/>
      <c r="BP31" s="495"/>
      <c r="BQ31" s="495"/>
      <c r="BR31" s="495"/>
      <c r="BS31" s="495"/>
      <c r="BT31" s="495"/>
      <c r="BU31" s="495"/>
      <c r="BV31" s="495"/>
      <c r="BW31" s="495"/>
      <c r="BX31" s="495"/>
      <c r="BY31" s="495"/>
      <c r="BZ31" s="495"/>
      <c r="CA31" s="495"/>
      <c r="CB31" s="495"/>
      <c r="CC31" s="495"/>
      <c r="CD31" s="495"/>
      <c r="CE31" s="495"/>
      <c r="CF31" s="495"/>
      <c r="CG31" s="495"/>
      <c r="CH31" s="495"/>
      <c r="CI31" s="495"/>
      <c r="CJ31" s="495"/>
      <c r="CK31" s="495"/>
      <c r="CL31" s="495"/>
      <c r="CM31" s="495"/>
      <c r="CN31" s="495"/>
      <c r="CO31" s="495"/>
      <c r="CP31" s="495"/>
      <c r="CQ31" s="495"/>
      <c r="CR31" s="495"/>
      <c r="CS31" s="495"/>
      <c r="CT31" s="495"/>
      <c r="CU31" s="495"/>
      <c r="CV31" s="495"/>
      <c r="CW31" s="495"/>
      <c r="CX31" s="495"/>
      <c r="CY31" s="495"/>
      <c r="CZ31" s="495"/>
      <c r="DA31" s="495"/>
      <c r="DB31" s="495"/>
      <c r="DC31" s="495"/>
      <c r="DD31" s="495"/>
      <c r="DE31" s="495"/>
      <c r="DF31" s="495"/>
      <c r="DG31" s="495"/>
      <c r="DH31" s="495"/>
      <c r="DI31" s="495"/>
      <c r="DJ31" s="495"/>
      <c r="DK31" s="495"/>
      <c r="DL31" s="495"/>
      <c r="DM31" s="495"/>
      <c r="DN31" s="495"/>
      <c r="DO31" s="495"/>
      <c r="DP31" s="495"/>
      <c r="DQ31" s="495"/>
      <c r="DR31" s="495"/>
      <c r="DS31" s="495"/>
      <c r="DT31" s="495"/>
      <c r="DU31" s="495"/>
      <c r="DV31" s="495"/>
      <c r="DW31" s="495"/>
      <c r="DX31" s="495"/>
      <c r="DY31" s="495"/>
      <c r="DZ31" s="495"/>
      <c r="EA31" s="495"/>
      <c r="EB31" s="495"/>
      <c r="EC31" s="495"/>
      <c r="ED31" s="495"/>
      <c r="EE31" s="495"/>
      <c r="EF31" s="495"/>
      <c r="EG31" s="495"/>
      <c r="EH31" s="495"/>
      <c r="EI31" s="495"/>
      <c r="EJ31" s="495"/>
      <c r="EK31" s="495"/>
      <c r="EL31" s="495"/>
      <c r="EM31" s="495"/>
      <c r="EN31" s="495"/>
      <c r="EO31" s="495"/>
      <c r="EP31" s="495"/>
      <c r="EQ31" s="495"/>
      <c r="ER31" s="495"/>
      <c r="ES31" s="495"/>
      <c r="ET31" s="495"/>
      <c r="EU31" s="495"/>
      <c r="EV31" s="495"/>
      <c r="EW31" s="495"/>
      <c r="EX31" s="495"/>
      <c r="EY31" s="495"/>
      <c r="EZ31" s="495"/>
      <c r="FA31" s="495"/>
      <c r="FB31" s="495"/>
    </row>
    <row r="32" spans="1:158" s="325" customFormat="1" hidden="1" x14ac:dyDescent="0.25">
      <c r="A32" s="270" t="s">
        <v>74</v>
      </c>
      <c r="B32" s="461"/>
      <c r="C32" s="226"/>
      <c r="D32" s="226"/>
      <c r="E32" s="226"/>
      <c r="F32" s="226"/>
      <c r="G32" s="495"/>
      <c r="H32" s="495"/>
      <c r="I32" s="495"/>
      <c r="J32" s="495"/>
      <c r="K32" s="495"/>
      <c r="L32" s="495"/>
      <c r="M32" s="495"/>
      <c r="N32" s="495"/>
      <c r="O32" s="495"/>
      <c r="P32" s="495"/>
      <c r="Q32" s="495"/>
      <c r="R32" s="495"/>
      <c r="S32" s="495"/>
      <c r="T32" s="495"/>
      <c r="U32" s="495"/>
      <c r="V32" s="495"/>
      <c r="W32" s="495"/>
      <c r="X32" s="495"/>
      <c r="Y32" s="495"/>
      <c r="Z32" s="495"/>
      <c r="AA32" s="495"/>
      <c r="AB32" s="495"/>
      <c r="AC32" s="495"/>
      <c r="AD32" s="495"/>
      <c r="AE32" s="495"/>
      <c r="AF32" s="495"/>
      <c r="AG32" s="495"/>
      <c r="AH32" s="495"/>
      <c r="AI32" s="495"/>
      <c r="AJ32" s="495"/>
      <c r="AK32" s="495"/>
      <c r="AL32" s="495"/>
      <c r="AM32" s="495"/>
      <c r="AN32" s="495"/>
      <c r="AO32" s="495"/>
      <c r="AP32" s="495"/>
      <c r="AQ32" s="495"/>
      <c r="AR32" s="495"/>
      <c r="AS32" s="495"/>
      <c r="AT32" s="495"/>
      <c r="AU32" s="495"/>
      <c r="AV32" s="495"/>
      <c r="AW32" s="495"/>
      <c r="AX32" s="495"/>
      <c r="AY32" s="495"/>
      <c r="AZ32" s="495"/>
      <c r="BA32" s="495"/>
      <c r="BB32" s="495"/>
      <c r="BC32" s="495"/>
      <c r="BD32" s="495"/>
      <c r="BE32" s="495"/>
      <c r="BF32" s="495"/>
      <c r="BG32" s="495"/>
      <c r="BH32" s="495"/>
      <c r="BI32" s="495"/>
      <c r="BJ32" s="495"/>
      <c r="BK32" s="495"/>
      <c r="BL32" s="495"/>
      <c r="BM32" s="495"/>
      <c r="BN32" s="495"/>
      <c r="BO32" s="495"/>
      <c r="BP32" s="495"/>
      <c r="BQ32" s="495"/>
      <c r="BR32" s="495"/>
      <c r="BS32" s="495"/>
      <c r="BT32" s="495"/>
      <c r="BU32" s="495"/>
      <c r="BV32" s="495"/>
      <c r="BW32" s="495"/>
      <c r="BX32" s="495"/>
      <c r="BY32" s="495"/>
      <c r="BZ32" s="495"/>
      <c r="CA32" s="495"/>
      <c r="CB32" s="495"/>
      <c r="CC32" s="495"/>
      <c r="CD32" s="495"/>
      <c r="CE32" s="495"/>
      <c r="CF32" s="495"/>
      <c r="CG32" s="495"/>
      <c r="CH32" s="495"/>
      <c r="CI32" s="495"/>
      <c r="CJ32" s="495"/>
      <c r="CK32" s="495"/>
      <c r="CL32" s="495"/>
      <c r="CM32" s="495"/>
      <c r="CN32" s="495"/>
      <c r="CO32" s="495"/>
      <c r="CP32" s="495"/>
      <c r="CQ32" s="495"/>
      <c r="CR32" s="495"/>
      <c r="CS32" s="495"/>
      <c r="CT32" s="495"/>
      <c r="CU32" s="495"/>
      <c r="CV32" s="495"/>
      <c r="CW32" s="495"/>
      <c r="CX32" s="495"/>
      <c r="CY32" s="495"/>
      <c r="CZ32" s="495"/>
      <c r="DA32" s="495"/>
      <c r="DB32" s="495"/>
      <c r="DC32" s="495"/>
      <c r="DD32" s="495"/>
      <c r="DE32" s="495"/>
      <c r="DF32" s="495"/>
      <c r="DG32" s="495"/>
      <c r="DH32" s="495"/>
      <c r="DI32" s="495"/>
      <c r="DJ32" s="495"/>
      <c r="DK32" s="495"/>
      <c r="DL32" s="495"/>
      <c r="DM32" s="495"/>
      <c r="DN32" s="495"/>
      <c r="DO32" s="495"/>
      <c r="DP32" s="495"/>
      <c r="DQ32" s="495"/>
      <c r="DR32" s="495"/>
      <c r="DS32" s="495"/>
      <c r="DT32" s="495"/>
      <c r="DU32" s="495"/>
      <c r="DV32" s="495"/>
      <c r="DW32" s="495"/>
      <c r="DX32" s="495"/>
      <c r="DY32" s="495"/>
      <c r="DZ32" s="495"/>
      <c r="EA32" s="495"/>
      <c r="EB32" s="495"/>
      <c r="EC32" s="495"/>
      <c r="ED32" s="495"/>
      <c r="EE32" s="495"/>
      <c r="EF32" s="495"/>
      <c r="EG32" s="495"/>
      <c r="EH32" s="495"/>
      <c r="EI32" s="495"/>
      <c r="EJ32" s="495"/>
      <c r="EK32" s="495"/>
      <c r="EL32" s="495"/>
      <c r="EM32" s="495"/>
      <c r="EN32" s="495"/>
      <c r="EO32" s="495"/>
      <c r="EP32" s="495"/>
      <c r="EQ32" s="495"/>
      <c r="ER32" s="495"/>
      <c r="ES32" s="495"/>
      <c r="ET32" s="495"/>
      <c r="EU32" s="495"/>
      <c r="EV32" s="495"/>
      <c r="EW32" s="495"/>
      <c r="EX32" s="495"/>
      <c r="EY32" s="495"/>
      <c r="EZ32" s="495"/>
      <c r="FA32" s="495"/>
      <c r="FB32" s="495"/>
    </row>
    <row r="33" spans="1:158" s="325" customFormat="1" hidden="1" x14ac:dyDescent="0.25">
      <c r="A33" s="271" t="s">
        <v>37</v>
      </c>
      <c r="B33" s="225">
        <v>240</v>
      </c>
      <c r="C33" s="226">
        <v>70</v>
      </c>
      <c r="D33" s="382">
        <v>8</v>
      </c>
      <c r="E33" s="226">
        <f>ROUND(F33/B33,0)</f>
        <v>2</v>
      </c>
      <c r="F33" s="226">
        <f>ROUND(C33*D33,0)</f>
        <v>560</v>
      </c>
      <c r="G33" s="495"/>
      <c r="H33" s="495"/>
      <c r="I33" s="495"/>
      <c r="J33" s="495"/>
      <c r="K33" s="495"/>
      <c r="L33" s="495"/>
      <c r="M33" s="495"/>
      <c r="N33" s="495"/>
      <c r="O33" s="495"/>
      <c r="P33" s="495"/>
      <c r="Q33" s="495"/>
      <c r="R33" s="495"/>
      <c r="S33" s="495"/>
      <c r="T33" s="495"/>
      <c r="U33" s="495"/>
      <c r="V33" s="495"/>
      <c r="W33" s="495"/>
      <c r="X33" s="495"/>
      <c r="Y33" s="495"/>
      <c r="Z33" s="495"/>
      <c r="AA33" s="495"/>
      <c r="AB33" s="495"/>
      <c r="AC33" s="495"/>
      <c r="AD33" s="495"/>
      <c r="AE33" s="495"/>
      <c r="AF33" s="495"/>
      <c r="AG33" s="495"/>
      <c r="AH33" s="495"/>
      <c r="AI33" s="495"/>
      <c r="AJ33" s="495"/>
      <c r="AK33" s="495"/>
      <c r="AL33" s="495"/>
      <c r="AM33" s="495"/>
      <c r="AN33" s="495"/>
      <c r="AO33" s="495"/>
      <c r="AP33" s="495"/>
      <c r="AQ33" s="495"/>
      <c r="AR33" s="495"/>
      <c r="AS33" s="495"/>
      <c r="AT33" s="495"/>
      <c r="AU33" s="495"/>
      <c r="AV33" s="495"/>
      <c r="AW33" s="495"/>
      <c r="AX33" s="495"/>
      <c r="AY33" s="495"/>
      <c r="AZ33" s="495"/>
      <c r="BA33" s="495"/>
      <c r="BB33" s="495"/>
      <c r="BC33" s="495"/>
      <c r="BD33" s="495"/>
      <c r="BE33" s="495"/>
      <c r="BF33" s="495"/>
      <c r="BG33" s="495"/>
      <c r="BH33" s="495"/>
      <c r="BI33" s="495"/>
      <c r="BJ33" s="495"/>
      <c r="BK33" s="495"/>
      <c r="BL33" s="495"/>
      <c r="BM33" s="495"/>
      <c r="BN33" s="495"/>
      <c r="BO33" s="495"/>
      <c r="BP33" s="495"/>
      <c r="BQ33" s="495"/>
      <c r="BR33" s="495"/>
      <c r="BS33" s="495"/>
      <c r="BT33" s="495"/>
      <c r="BU33" s="495"/>
      <c r="BV33" s="495"/>
      <c r="BW33" s="495"/>
      <c r="BX33" s="495"/>
      <c r="BY33" s="495"/>
      <c r="BZ33" s="495"/>
      <c r="CA33" s="495"/>
      <c r="CB33" s="495"/>
      <c r="CC33" s="495"/>
      <c r="CD33" s="495"/>
      <c r="CE33" s="495"/>
      <c r="CF33" s="495"/>
      <c r="CG33" s="495"/>
      <c r="CH33" s="495"/>
      <c r="CI33" s="495"/>
      <c r="CJ33" s="495"/>
      <c r="CK33" s="495"/>
      <c r="CL33" s="495"/>
      <c r="CM33" s="495"/>
      <c r="CN33" s="495"/>
      <c r="CO33" s="495"/>
      <c r="CP33" s="495"/>
      <c r="CQ33" s="495"/>
      <c r="CR33" s="495"/>
      <c r="CS33" s="495"/>
      <c r="CT33" s="495"/>
      <c r="CU33" s="495"/>
      <c r="CV33" s="495"/>
      <c r="CW33" s="495"/>
      <c r="CX33" s="495"/>
      <c r="CY33" s="495"/>
      <c r="CZ33" s="495"/>
      <c r="DA33" s="495"/>
      <c r="DB33" s="495"/>
      <c r="DC33" s="495"/>
      <c r="DD33" s="495"/>
      <c r="DE33" s="495"/>
      <c r="DF33" s="495"/>
      <c r="DG33" s="495"/>
      <c r="DH33" s="495"/>
      <c r="DI33" s="495"/>
      <c r="DJ33" s="495"/>
      <c r="DK33" s="495"/>
      <c r="DL33" s="495"/>
      <c r="DM33" s="495"/>
      <c r="DN33" s="495"/>
      <c r="DO33" s="495"/>
      <c r="DP33" s="495"/>
      <c r="DQ33" s="495"/>
      <c r="DR33" s="495"/>
      <c r="DS33" s="495"/>
      <c r="DT33" s="495"/>
      <c r="DU33" s="495"/>
      <c r="DV33" s="495"/>
      <c r="DW33" s="495"/>
      <c r="DX33" s="495"/>
      <c r="DY33" s="495"/>
      <c r="DZ33" s="495"/>
      <c r="EA33" s="495"/>
      <c r="EB33" s="495"/>
      <c r="EC33" s="495"/>
      <c r="ED33" s="495"/>
      <c r="EE33" s="495"/>
      <c r="EF33" s="495"/>
      <c r="EG33" s="495"/>
      <c r="EH33" s="495"/>
      <c r="EI33" s="495"/>
      <c r="EJ33" s="495"/>
      <c r="EK33" s="495"/>
      <c r="EL33" s="495"/>
      <c r="EM33" s="495"/>
      <c r="EN33" s="495"/>
      <c r="EO33" s="495"/>
      <c r="EP33" s="495"/>
      <c r="EQ33" s="495"/>
      <c r="ER33" s="495"/>
      <c r="ES33" s="495"/>
      <c r="ET33" s="495"/>
      <c r="EU33" s="495"/>
      <c r="EV33" s="495"/>
      <c r="EW33" s="495"/>
      <c r="EX33" s="495"/>
      <c r="EY33" s="495"/>
      <c r="EZ33" s="495"/>
      <c r="FA33" s="495"/>
      <c r="FB33" s="495"/>
    </row>
    <row r="34" spans="1:158" s="325" customFormat="1" hidden="1" x14ac:dyDescent="0.25">
      <c r="A34" s="239" t="s">
        <v>138</v>
      </c>
      <c r="B34" s="225"/>
      <c r="C34" s="234">
        <f>C33</f>
        <v>70</v>
      </c>
      <c r="D34" s="455">
        <f>D33</f>
        <v>8</v>
      </c>
      <c r="E34" s="234">
        <f>E33</f>
        <v>2</v>
      </c>
      <c r="F34" s="234">
        <f>F33</f>
        <v>560</v>
      </c>
      <c r="G34" s="495"/>
      <c r="H34" s="495"/>
      <c r="I34" s="495"/>
      <c r="J34" s="495"/>
      <c r="K34" s="495"/>
      <c r="L34" s="495"/>
      <c r="M34" s="495"/>
      <c r="N34" s="495"/>
      <c r="O34" s="495"/>
      <c r="P34" s="495"/>
      <c r="Q34" s="495"/>
      <c r="R34" s="495"/>
      <c r="S34" s="495"/>
      <c r="T34" s="495"/>
      <c r="U34" s="495"/>
      <c r="V34" s="495"/>
      <c r="W34" s="495"/>
      <c r="X34" s="495"/>
      <c r="Y34" s="495"/>
      <c r="Z34" s="495"/>
      <c r="AA34" s="495"/>
      <c r="AB34" s="495"/>
      <c r="AC34" s="495"/>
      <c r="AD34" s="495"/>
      <c r="AE34" s="495"/>
      <c r="AF34" s="495"/>
      <c r="AG34" s="495"/>
      <c r="AH34" s="495"/>
      <c r="AI34" s="495"/>
      <c r="AJ34" s="495"/>
      <c r="AK34" s="495"/>
      <c r="AL34" s="495"/>
      <c r="AM34" s="495"/>
      <c r="AN34" s="495"/>
      <c r="AO34" s="495"/>
      <c r="AP34" s="495"/>
      <c r="AQ34" s="495"/>
      <c r="AR34" s="495"/>
      <c r="AS34" s="495"/>
      <c r="AT34" s="495"/>
      <c r="AU34" s="495"/>
      <c r="AV34" s="495"/>
      <c r="AW34" s="495"/>
      <c r="AX34" s="495"/>
      <c r="AY34" s="495"/>
      <c r="AZ34" s="495"/>
      <c r="BA34" s="495"/>
      <c r="BB34" s="495"/>
      <c r="BC34" s="495"/>
      <c r="BD34" s="495"/>
      <c r="BE34" s="495"/>
      <c r="BF34" s="495"/>
      <c r="BG34" s="495"/>
      <c r="BH34" s="495"/>
      <c r="BI34" s="495"/>
      <c r="BJ34" s="495"/>
      <c r="BK34" s="495"/>
      <c r="BL34" s="495"/>
      <c r="BM34" s="495"/>
      <c r="BN34" s="495"/>
      <c r="BO34" s="495"/>
      <c r="BP34" s="495"/>
      <c r="BQ34" s="495"/>
      <c r="BR34" s="495"/>
      <c r="BS34" s="495"/>
      <c r="BT34" s="495"/>
      <c r="BU34" s="495"/>
      <c r="BV34" s="495"/>
      <c r="BW34" s="495"/>
      <c r="BX34" s="495"/>
      <c r="BY34" s="495"/>
      <c r="BZ34" s="495"/>
      <c r="CA34" s="495"/>
      <c r="CB34" s="495"/>
      <c r="CC34" s="495"/>
      <c r="CD34" s="495"/>
      <c r="CE34" s="495"/>
      <c r="CF34" s="495"/>
      <c r="CG34" s="495"/>
      <c r="CH34" s="495"/>
      <c r="CI34" s="495"/>
      <c r="CJ34" s="495"/>
      <c r="CK34" s="495"/>
      <c r="CL34" s="495"/>
      <c r="CM34" s="495"/>
      <c r="CN34" s="495"/>
      <c r="CO34" s="495"/>
      <c r="CP34" s="495"/>
      <c r="CQ34" s="495"/>
      <c r="CR34" s="495"/>
      <c r="CS34" s="495"/>
      <c r="CT34" s="495"/>
      <c r="CU34" s="495"/>
      <c r="CV34" s="495"/>
      <c r="CW34" s="495"/>
      <c r="CX34" s="495"/>
      <c r="CY34" s="495"/>
      <c r="CZ34" s="495"/>
      <c r="DA34" s="495"/>
      <c r="DB34" s="495"/>
      <c r="DC34" s="495"/>
      <c r="DD34" s="495"/>
      <c r="DE34" s="495"/>
      <c r="DF34" s="495"/>
      <c r="DG34" s="495"/>
      <c r="DH34" s="495"/>
      <c r="DI34" s="495"/>
      <c r="DJ34" s="495"/>
      <c r="DK34" s="495"/>
      <c r="DL34" s="495"/>
      <c r="DM34" s="495"/>
      <c r="DN34" s="495"/>
      <c r="DO34" s="495"/>
      <c r="DP34" s="495"/>
      <c r="DQ34" s="495"/>
      <c r="DR34" s="495"/>
      <c r="DS34" s="495"/>
      <c r="DT34" s="495"/>
      <c r="DU34" s="495"/>
      <c r="DV34" s="495"/>
      <c r="DW34" s="495"/>
      <c r="DX34" s="495"/>
      <c r="DY34" s="495"/>
      <c r="DZ34" s="495"/>
      <c r="EA34" s="495"/>
      <c r="EB34" s="495"/>
      <c r="EC34" s="495"/>
      <c r="ED34" s="495"/>
      <c r="EE34" s="495"/>
      <c r="EF34" s="495"/>
      <c r="EG34" s="495"/>
      <c r="EH34" s="495"/>
      <c r="EI34" s="495"/>
      <c r="EJ34" s="495"/>
      <c r="EK34" s="495"/>
      <c r="EL34" s="495"/>
      <c r="EM34" s="495"/>
      <c r="EN34" s="495"/>
      <c r="EO34" s="495"/>
      <c r="EP34" s="495"/>
      <c r="EQ34" s="495"/>
      <c r="ER34" s="495"/>
      <c r="ES34" s="495"/>
      <c r="ET34" s="495"/>
      <c r="EU34" s="495"/>
      <c r="EV34" s="495"/>
      <c r="EW34" s="495"/>
      <c r="EX34" s="495"/>
      <c r="EY34" s="495"/>
      <c r="EZ34" s="495"/>
      <c r="FA34" s="495"/>
      <c r="FB34" s="495"/>
    </row>
    <row r="35" spans="1:158" s="325" customFormat="1" ht="15.75" hidden="1" thickBot="1" x14ac:dyDescent="0.3">
      <c r="A35" s="429" t="s">
        <v>163</v>
      </c>
      <c r="B35" s="435"/>
      <c r="C35" s="435"/>
      <c r="D35" s="435"/>
      <c r="E35" s="435"/>
      <c r="F35" s="435"/>
      <c r="G35" s="495"/>
      <c r="H35" s="495"/>
      <c r="I35" s="495"/>
      <c r="J35" s="495"/>
      <c r="K35" s="495"/>
      <c r="L35" s="495"/>
      <c r="M35" s="495"/>
      <c r="N35" s="495"/>
      <c r="O35" s="495"/>
      <c r="P35" s="495"/>
      <c r="Q35" s="495"/>
      <c r="R35" s="495"/>
      <c r="S35" s="495"/>
      <c r="T35" s="495"/>
      <c r="U35" s="495"/>
      <c r="V35" s="495"/>
      <c r="W35" s="495"/>
      <c r="X35" s="495"/>
      <c r="Y35" s="495"/>
      <c r="Z35" s="495"/>
      <c r="AA35" s="495"/>
      <c r="AB35" s="495"/>
      <c r="AC35" s="495"/>
      <c r="AD35" s="495"/>
      <c r="AE35" s="495"/>
      <c r="AF35" s="495"/>
      <c r="AG35" s="495"/>
      <c r="AH35" s="495"/>
      <c r="AI35" s="495"/>
      <c r="AJ35" s="495"/>
      <c r="AK35" s="495"/>
      <c r="AL35" s="495"/>
      <c r="AM35" s="495"/>
      <c r="AN35" s="495"/>
      <c r="AO35" s="495"/>
      <c r="AP35" s="495"/>
      <c r="AQ35" s="495"/>
      <c r="AR35" s="495"/>
      <c r="AS35" s="495"/>
      <c r="AT35" s="495"/>
      <c r="AU35" s="495"/>
      <c r="AV35" s="495"/>
      <c r="AW35" s="495"/>
      <c r="AX35" s="495"/>
      <c r="AY35" s="495"/>
      <c r="AZ35" s="495"/>
      <c r="BA35" s="495"/>
      <c r="BB35" s="495"/>
      <c r="BC35" s="495"/>
      <c r="BD35" s="495"/>
      <c r="BE35" s="495"/>
      <c r="BF35" s="495"/>
      <c r="BG35" s="495"/>
      <c r="BH35" s="495"/>
      <c r="BI35" s="495"/>
      <c r="BJ35" s="495"/>
      <c r="BK35" s="495"/>
      <c r="BL35" s="495"/>
      <c r="BM35" s="495"/>
      <c r="BN35" s="495"/>
      <c r="BO35" s="495"/>
      <c r="BP35" s="495"/>
      <c r="BQ35" s="495"/>
      <c r="BR35" s="495"/>
      <c r="BS35" s="495"/>
      <c r="BT35" s="495"/>
      <c r="BU35" s="495"/>
      <c r="BV35" s="495"/>
      <c r="BW35" s="495"/>
      <c r="BX35" s="495"/>
      <c r="BY35" s="495"/>
      <c r="BZ35" s="495"/>
      <c r="CA35" s="495"/>
      <c r="CB35" s="495"/>
      <c r="CC35" s="495"/>
      <c r="CD35" s="495"/>
      <c r="CE35" s="495"/>
      <c r="CF35" s="495"/>
      <c r="CG35" s="495"/>
      <c r="CH35" s="495"/>
      <c r="CI35" s="495"/>
      <c r="CJ35" s="495"/>
      <c r="CK35" s="495"/>
      <c r="CL35" s="495"/>
      <c r="CM35" s="495"/>
      <c r="CN35" s="495"/>
      <c r="CO35" s="495"/>
      <c r="CP35" s="495"/>
      <c r="CQ35" s="495"/>
      <c r="CR35" s="495"/>
      <c r="CS35" s="495"/>
      <c r="CT35" s="495"/>
      <c r="CU35" s="495"/>
      <c r="CV35" s="495"/>
      <c r="CW35" s="495"/>
      <c r="CX35" s="495"/>
      <c r="CY35" s="495"/>
      <c r="CZ35" s="495"/>
      <c r="DA35" s="495"/>
      <c r="DB35" s="495"/>
      <c r="DC35" s="495"/>
      <c r="DD35" s="495"/>
      <c r="DE35" s="495"/>
      <c r="DF35" s="495"/>
      <c r="DG35" s="495"/>
      <c r="DH35" s="495"/>
      <c r="DI35" s="495"/>
      <c r="DJ35" s="495"/>
      <c r="DK35" s="495"/>
      <c r="DL35" s="495"/>
      <c r="DM35" s="495"/>
      <c r="DN35" s="495"/>
      <c r="DO35" s="495"/>
      <c r="DP35" s="495"/>
      <c r="DQ35" s="495"/>
      <c r="DR35" s="495"/>
      <c r="DS35" s="495"/>
      <c r="DT35" s="495"/>
      <c r="DU35" s="495"/>
      <c r="DV35" s="495"/>
      <c r="DW35" s="495"/>
      <c r="DX35" s="495"/>
      <c r="DY35" s="495"/>
      <c r="DZ35" s="495"/>
      <c r="EA35" s="495"/>
      <c r="EB35" s="495"/>
      <c r="EC35" s="495"/>
      <c r="ED35" s="495"/>
      <c r="EE35" s="495"/>
      <c r="EF35" s="495"/>
      <c r="EG35" s="495"/>
      <c r="EH35" s="495"/>
      <c r="EI35" s="495"/>
      <c r="EJ35" s="495"/>
      <c r="EK35" s="495"/>
      <c r="EL35" s="495"/>
      <c r="EM35" s="495"/>
      <c r="EN35" s="495"/>
      <c r="EO35" s="495"/>
      <c r="EP35" s="495"/>
      <c r="EQ35" s="495"/>
      <c r="ER35" s="495"/>
      <c r="ES35" s="495"/>
      <c r="ET35" s="495"/>
      <c r="EU35" s="495"/>
      <c r="EV35" s="495"/>
      <c r="EW35" s="495"/>
      <c r="EX35" s="495"/>
      <c r="EY35" s="495"/>
      <c r="EZ35" s="495"/>
      <c r="FA35" s="495"/>
      <c r="FB35" s="495"/>
    </row>
    <row r="36" spans="1:158" s="325" customFormat="1" ht="31.5" hidden="1" x14ac:dyDescent="0.25">
      <c r="A36" s="315" t="s">
        <v>268</v>
      </c>
      <c r="B36" s="225"/>
      <c r="C36" s="225"/>
      <c r="D36" s="225"/>
      <c r="E36" s="225"/>
      <c r="F36" s="225"/>
      <c r="G36" s="495"/>
      <c r="H36" s="495"/>
      <c r="I36" s="495"/>
      <c r="J36" s="495"/>
      <c r="K36" s="495"/>
      <c r="L36" s="495"/>
      <c r="M36" s="495"/>
      <c r="N36" s="495"/>
      <c r="O36" s="495"/>
      <c r="P36" s="495"/>
      <c r="Q36" s="495"/>
      <c r="R36" s="495"/>
      <c r="S36" s="495"/>
      <c r="T36" s="495"/>
      <c r="U36" s="495"/>
      <c r="V36" s="495"/>
      <c r="W36" s="495"/>
      <c r="X36" s="495"/>
      <c r="Y36" s="495"/>
      <c r="Z36" s="495"/>
      <c r="AA36" s="495"/>
      <c r="AB36" s="495"/>
      <c r="AC36" s="495"/>
      <c r="AD36" s="495"/>
      <c r="AE36" s="495"/>
      <c r="AF36" s="495"/>
      <c r="AG36" s="495"/>
      <c r="AH36" s="495"/>
      <c r="AI36" s="495"/>
      <c r="AJ36" s="495"/>
      <c r="AK36" s="495"/>
      <c r="AL36" s="495"/>
      <c r="AM36" s="495"/>
      <c r="AN36" s="495"/>
      <c r="AO36" s="495"/>
      <c r="AP36" s="495"/>
      <c r="AQ36" s="495"/>
      <c r="AR36" s="495"/>
      <c r="AS36" s="495"/>
      <c r="AT36" s="495"/>
      <c r="AU36" s="495"/>
      <c r="AV36" s="495"/>
      <c r="AW36" s="495"/>
      <c r="AX36" s="495"/>
      <c r="AY36" s="495"/>
      <c r="AZ36" s="495"/>
      <c r="BA36" s="495"/>
      <c r="BB36" s="495"/>
      <c r="BC36" s="495"/>
      <c r="BD36" s="495"/>
      <c r="BE36" s="495"/>
      <c r="BF36" s="495"/>
      <c r="BG36" s="495"/>
      <c r="BH36" s="495"/>
      <c r="BI36" s="495"/>
      <c r="BJ36" s="495"/>
      <c r="BK36" s="495"/>
      <c r="BL36" s="495"/>
      <c r="BM36" s="495"/>
      <c r="BN36" s="495"/>
      <c r="BO36" s="495"/>
      <c r="BP36" s="495"/>
      <c r="BQ36" s="495"/>
      <c r="BR36" s="495"/>
      <c r="BS36" s="495"/>
      <c r="BT36" s="495"/>
      <c r="BU36" s="495"/>
      <c r="BV36" s="495"/>
      <c r="BW36" s="495"/>
      <c r="BX36" s="495"/>
      <c r="BY36" s="495"/>
      <c r="BZ36" s="495"/>
      <c r="CA36" s="495"/>
      <c r="CB36" s="495"/>
      <c r="CC36" s="495"/>
      <c r="CD36" s="495"/>
      <c r="CE36" s="495"/>
      <c r="CF36" s="495"/>
      <c r="CG36" s="495"/>
      <c r="CH36" s="495"/>
      <c r="CI36" s="495"/>
      <c r="CJ36" s="495"/>
      <c r="CK36" s="495"/>
      <c r="CL36" s="495"/>
      <c r="CM36" s="495"/>
      <c r="CN36" s="495"/>
      <c r="CO36" s="495"/>
      <c r="CP36" s="495"/>
      <c r="CQ36" s="495"/>
      <c r="CR36" s="495"/>
      <c r="CS36" s="495"/>
      <c r="CT36" s="495"/>
      <c r="CU36" s="495"/>
      <c r="CV36" s="495"/>
      <c r="CW36" s="495"/>
      <c r="CX36" s="495"/>
      <c r="CY36" s="495"/>
      <c r="CZ36" s="495"/>
      <c r="DA36" s="495"/>
      <c r="DB36" s="495"/>
      <c r="DC36" s="495"/>
      <c r="DD36" s="495"/>
      <c r="DE36" s="495"/>
      <c r="DF36" s="495"/>
      <c r="DG36" s="495"/>
      <c r="DH36" s="495"/>
      <c r="DI36" s="495"/>
      <c r="DJ36" s="495"/>
      <c r="DK36" s="495"/>
      <c r="DL36" s="495"/>
      <c r="DM36" s="495"/>
      <c r="DN36" s="495"/>
      <c r="DO36" s="495"/>
      <c r="DP36" s="495"/>
      <c r="DQ36" s="495"/>
      <c r="DR36" s="495"/>
      <c r="DS36" s="495"/>
      <c r="DT36" s="495"/>
      <c r="DU36" s="495"/>
      <c r="DV36" s="495"/>
      <c r="DW36" s="495"/>
      <c r="DX36" s="495"/>
      <c r="DY36" s="495"/>
      <c r="DZ36" s="495"/>
      <c r="EA36" s="495"/>
      <c r="EB36" s="495"/>
      <c r="EC36" s="495"/>
      <c r="ED36" s="495"/>
      <c r="EE36" s="495"/>
      <c r="EF36" s="495"/>
      <c r="EG36" s="495"/>
      <c r="EH36" s="495"/>
      <c r="EI36" s="495"/>
      <c r="EJ36" s="495"/>
      <c r="EK36" s="495"/>
      <c r="EL36" s="495"/>
      <c r="EM36" s="495"/>
      <c r="EN36" s="495"/>
      <c r="EO36" s="495"/>
      <c r="EP36" s="495"/>
      <c r="EQ36" s="495"/>
      <c r="ER36" s="495"/>
      <c r="ES36" s="495"/>
      <c r="ET36" s="495"/>
      <c r="EU36" s="495"/>
      <c r="EV36" s="495"/>
      <c r="EW36" s="495"/>
      <c r="EX36" s="495"/>
      <c r="EY36" s="495"/>
      <c r="EZ36" s="495"/>
      <c r="FA36" s="495"/>
      <c r="FB36" s="495"/>
    </row>
    <row r="37" spans="1:158" s="325" customFormat="1" ht="15" hidden="1" customHeight="1" x14ac:dyDescent="0.25">
      <c r="A37" s="589" t="s">
        <v>116</v>
      </c>
      <c r="B37" s="225"/>
      <c r="C37" s="225"/>
      <c r="D37" s="225"/>
      <c r="E37" s="225"/>
      <c r="F37" s="225"/>
      <c r="G37" s="495"/>
      <c r="H37" s="495"/>
      <c r="I37" s="495"/>
      <c r="J37" s="495"/>
      <c r="K37" s="495"/>
      <c r="L37" s="495"/>
      <c r="M37" s="495"/>
      <c r="N37" s="495"/>
      <c r="O37" s="495"/>
      <c r="P37" s="495"/>
      <c r="Q37" s="495"/>
      <c r="R37" s="495"/>
      <c r="S37" s="495"/>
      <c r="T37" s="495"/>
      <c r="U37" s="495"/>
      <c r="V37" s="495"/>
      <c r="W37" s="495"/>
      <c r="X37" s="495"/>
      <c r="Y37" s="495"/>
      <c r="Z37" s="495"/>
      <c r="AA37" s="495"/>
      <c r="AB37" s="495"/>
      <c r="AC37" s="495"/>
      <c r="AD37" s="495"/>
      <c r="AE37" s="495"/>
      <c r="AF37" s="495"/>
      <c r="AG37" s="495"/>
      <c r="AH37" s="495"/>
      <c r="AI37" s="495"/>
      <c r="AJ37" s="495"/>
      <c r="AK37" s="495"/>
      <c r="AL37" s="495"/>
      <c r="AM37" s="495"/>
      <c r="AN37" s="495"/>
      <c r="AO37" s="495"/>
      <c r="AP37" s="495"/>
      <c r="AQ37" s="495"/>
      <c r="AR37" s="495"/>
      <c r="AS37" s="495"/>
      <c r="AT37" s="495"/>
      <c r="AU37" s="495"/>
      <c r="AV37" s="495"/>
      <c r="AW37" s="495"/>
      <c r="AX37" s="495"/>
      <c r="AY37" s="495"/>
      <c r="AZ37" s="495"/>
      <c r="BA37" s="495"/>
      <c r="BB37" s="495"/>
      <c r="BC37" s="495"/>
      <c r="BD37" s="495"/>
      <c r="BE37" s="495"/>
      <c r="BF37" s="495"/>
      <c r="BG37" s="495"/>
      <c r="BH37" s="495"/>
      <c r="BI37" s="495"/>
      <c r="BJ37" s="495"/>
      <c r="BK37" s="495"/>
      <c r="BL37" s="495"/>
      <c r="BM37" s="495"/>
      <c r="BN37" s="495"/>
      <c r="BO37" s="495"/>
      <c r="BP37" s="495"/>
      <c r="BQ37" s="495"/>
      <c r="BR37" s="495"/>
      <c r="BS37" s="495"/>
      <c r="BT37" s="495"/>
      <c r="BU37" s="495"/>
      <c r="BV37" s="495"/>
      <c r="BW37" s="495"/>
      <c r="BX37" s="495"/>
      <c r="BY37" s="495"/>
      <c r="BZ37" s="495"/>
      <c r="CA37" s="495"/>
      <c r="CB37" s="495"/>
      <c r="CC37" s="495"/>
      <c r="CD37" s="495"/>
      <c r="CE37" s="495"/>
      <c r="CF37" s="495"/>
      <c r="CG37" s="495"/>
      <c r="CH37" s="495"/>
      <c r="CI37" s="495"/>
      <c r="CJ37" s="495"/>
      <c r="CK37" s="495"/>
      <c r="CL37" s="495"/>
      <c r="CM37" s="495"/>
      <c r="CN37" s="495"/>
      <c r="CO37" s="495"/>
      <c r="CP37" s="495"/>
      <c r="CQ37" s="495"/>
      <c r="CR37" s="495"/>
      <c r="CS37" s="495"/>
      <c r="CT37" s="495"/>
      <c r="CU37" s="495"/>
      <c r="CV37" s="495"/>
      <c r="CW37" s="495"/>
      <c r="CX37" s="495"/>
      <c r="CY37" s="495"/>
      <c r="CZ37" s="495"/>
      <c r="DA37" s="495"/>
      <c r="DB37" s="495"/>
      <c r="DC37" s="495"/>
      <c r="DD37" s="495"/>
      <c r="DE37" s="495"/>
      <c r="DF37" s="495"/>
      <c r="DG37" s="495"/>
      <c r="DH37" s="495"/>
      <c r="DI37" s="495"/>
      <c r="DJ37" s="495"/>
      <c r="DK37" s="495"/>
      <c r="DL37" s="495"/>
      <c r="DM37" s="495"/>
      <c r="DN37" s="495"/>
      <c r="DO37" s="495"/>
      <c r="DP37" s="495"/>
      <c r="DQ37" s="495"/>
      <c r="DR37" s="495"/>
      <c r="DS37" s="495"/>
      <c r="DT37" s="495"/>
      <c r="DU37" s="495"/>
      <c r="DV37" s="495"/>
      <c r="DW37" s="495"/>
      <c r="DX37" s="495"/>
      <c r="DY37" s="495"/>
      <c r="DZ37" s="495"/>
      <c r="EA37" s="495"/>
      <c r="EB37" s="495"/>
      <c r="EC37" s="495"/>
      <c r="ED37" s="495"/>
      <c r="EE37" s="495"/>
      <c r="EF37" s="495"/>
      <c r="EG37" s="495"/>
      <c r="EH37" s="495"/>
      <c r="EI37" s="495"/>
      <c r="EJ37" s="495"/>
      <c r="EK37" s="495"/>
      <c r="EL37" s="495"/>
      <c r="EM37" s="495"/>
      <c r="EN37" s="495"/>
      <c r="EO37" s="495"/>
      <c r="EP37" s="495"/>
      <c r="EQ37" s="495"/>
      <c r="ER37" s="495"/>
      <c r="ES37" s="495"/>
      <c r="ET37" s="495"/>
      <c r="EU37" s="495"/>
      <c r="EV37" s="495"/>
      <c r="EW37" s="495"/>
      <c r="EX37" s="495"/>
      <c r="EY37" s="495"/>
      <c r="EZ37" s="495"/>
      <c r="FA37" s="495"/>
      <c r="FB37" s="495"/>
    </row>
    <row r="38" spans="1:158" s="325" customFormat="1" ht="29.25" hidden="1" customHeight="1" x14ac:dyDescent="0.25">
      <c r="A38" s="236" t="s">
        <v>142</v>
      </c>
      <c r="B38" s="225"/>
      <c r="C38" s="225">
        <v>100</v>
      </c>
      <c r="D38" s="225"/>
      <c r="E38" s="225"/>
      <c r="F38" s="225"/>
      <c r="G38" s="495"/>
      <c r="H38" s="495"/>
      <c r="I38" s="495"/>
      <c r="J38" s="495"/>
      <c r="K38" s="495"/>
      <c r="L38" s="495"/>
      <c r="M38" s="495"/>
      <c r="N38" s="495"/>
      <c r="O38" s="495"/>
      <c r="P38" s="495"/>
      <c r="Q38" s="495"/>
      <c r="R38" s="495"/>
      <c r="S38" s="495"/>
      <c r="T38" s="495"/>
      <c r="U38" s="495"/>
      <c r="V38" s="495"/>
      <c r="W38" s="495"/>
      <c r="X38" s="495"/>
      <c r="Y38" s="495"/>
      <c r="Z38" s="495"/>
      <c r="AA38" s="495"/>
      <c r="AB38" s="495"/>
      <c r="AC38" s="495"/>
      <c r="AD38" s="495"/>
      <c r="AE38" s="495"/>
      <c r="AF38" s="495"/>
      <c r="AG38" s="495"/>
      <c r="AH38" s="495"/>
      <c r="AI38" s="495"/>
      <c r="AJ38" s="495"/>
      <c r="AK38" s="495"/>
      <c r="AL38" s="495"/>
      <c r="AM38" s="495"/>
      <c r="AN38" s="495"/>
      <c r="AO38" s="495"/>
      <c r="AP38" s="495"/>
      <c r="AQ38" s="495"/>
      <c r="AR38" s="495"/>
      <c r="AS38" s="495"/>
      <c r="AT38" s="495"/>
      <c r="AU38" s="495"/>
      <c r="AV38" s="495"/>
      <c r="AW38" s="495"/>
      <c r="AX38" s="495"/>
      <c r="AY38" s="495"/>
      <c r="AZ38" s="495"/>
      <c r="BA38" s="495"/>
      <c r="BB38" s="495"/>
      <c r="BC38" s="495"/>
      <c r="BD38" s="495"/>
      <c r="BE38" s="495"/>
      <c r="BF38" s="495"/>
      <c r="BG38" s="495"/>
      <c r="BH38" s="495"/>
      <c r="BI38" s="495"/>
      <c r="BJ38" s="495"/>
      <c r="BK38" s="495"/>
      <c r="BL38" s="495"/>
      <c r="BM38" s="495"/>
      <c r="BN38" s="495"/>
      <c r="BO38" s="495"/>
      <c r="BP38" s="495"/>
      <c r="BQ38" s="495"/>
      <c r="BR38" s="495"/>
      <c r="BS38" s="495"/>
      <c r="BT38" s="495"/>
      <c r="BU38" s="495"/>
      <c r="BV38" s="495"/>
      <c r="BW38" s="495"/>
      <c r="BX38" s="495"/>
      <c r="BY38" s="495"/>
      <c r="BZ38" s="495"/>
      <c r="CA38" s="495"/>
      <c r="CB38" s="495"/>
      <c r="CC38" s="495"/>
      <c r="CD38" s="495"/>
      <c r="CE38" s="495"/>
      <c r="CF38" s="495"/>
      <c r="CG38" s="495"/>
      <c r="CH38" s="495"/>
      <c r="CI38" s="495"/>
      <c r="CJ38" s="495"/>
      <c r="CK38" s="495"/>
      <c r="CL38" s="495"/>
      <c r="CM38" s="495"/>
      <c r="CN38" s="495"/>
      <c r="CO38" s="495"/>
      <c r="CP38" s="495"/>
      <c r="CQ38" s="495"/>
      <c r="CR38" s="495"/>
      <c r="CS38" s="495"/>
      <c r="CT38" s="495"/>
      <c r="CU38" s="495"/>
      <c r="CV38" s="495"/>
      <c r="CW38" s="495"/>
      <c r="CX38" s="495"/>
      <c r="CY38" s="495"/>
      <c r="CZ38" s="495"/>
      <c r="DA38" s="495"/>
      <c r="DB38" s="495"/>
      <c r="DC38" s="495"/>
      <c r="DD38" s="495"/>
      <c r="DE38" s="495"/>
      <c r="DF38" s="495"/>
      <c r="DG38" s="495"/>
      <c r="DH38" s="495"/>
      <c r="DI38" s="495"/>
      <c r="DJ38" s="495"/>
      <c r="DK38" s="495"/>
      <c r="DL38" s="495"/>
      <c r="DM38" s="495"/>
      <c r="DN38" s="495"/>
      <c r="DO38" s="495"/>
      <c r="DP38" s="495"/>
      <c r="DQ38" s="495"/>
      <c r="DR38" s="495"/>
      <c r="DS38" s="495"/>
      <c r="DT38" s="495"/>
      <c r="DU38" s="495"/>
      <c r="DV38" s="495"/>
      <c r="DW38" s="495"/>
      <c r="DX38" s="495"/>
      <c r="DY38" s="495"/>
      <c r="DZ38" s="495"/>
      <c r="EA38" s="495"/>
      <c r="EB38" s="495"/>
      <c r="EC38" s="495"/>
      <c r="ED38" s="495"/>
      <c r="EE38" s="495"/>
      <c r="EF38" s="495"/>
      <c r="EG38" s="495"/>
      <c r="EH38" s="495"/>
      <c r="EI38" s="495"/>
      <c r="EJ38" s="495"/>
      <c r="EK38" s="495"/>
      <c r="EL38" s="495"/>
      <c r="EM38" s="495"/>
      <c r="EN38" s="495"/>
      <c r="EO38" s="495"/>
      <c r="EP38" s="495"/>
      <c r="EQ38" s="495"/>
      <c r="ER38" s="495"/>
      <c r="ES38" s="495"/>
      <c r="ET38" s="495"/>
      <c r="EU38" s="495"/>
      <c r="EV38" s="495"/>
      <c r="EW38" s="495"/>
      <c r="EX38" s="495"/>
      <c r="EY38" s="495"/>
      <c r="EZ38" s="495"/>
      <c r="FA38" s="495"/>
      <c r="FB38" s="495"/>
    </row>
    <row r="39" spans="1:158" s="325" customFormat="1" ht="29.25" hidden="1" customHeight="1" x14ac:dyDescent="0.25">
      <c r="A39" s="306" t="s">
        <v>314</v>
      </c>
      <c r="B39" s="444"/>
      <c r="C39" s="444">
        <v>100</v>
      </c>
      <c r="D39" s="444"/>
      <c r="E39" s="444"/>
      <c r="F39" s="444"/>
      <c r="G39" s="495"/>
      <c r="H39" s="495"/>
      <c r="I39" s="495"/>
      <c r="J39" s="495"/>
      <c r="K39" s="495"/>
      <c r="L39" s="495"/>
      <c r="M39" s="495"/>
      <c r="N39" s="495"/>
      <c r="O39" s="495"/>
      <c r="P39" s="495"/>
      <c r="Q39" s="495"/>
      <c r="R39" s="495"/>
      <c r="S39" s="495"/>
      <c r="T39" s="495"/>
      <c r="U39" s="495"/>
      <c r="V39" s="495"/>
      <c r="W39" s="495"/>
      <c r="X39" s="495"/>
      <c r="Y39" s="495"/>
      <c r="Z39" s="495"/>
      <c r="AA39" s="495"/>
      <c r="AB39" s="495"/>
      <c r="AC39" s="495"/>
      <c r="AD39" s="495"/>
      <c r="AE39" s="495"/>
      <c r="AF39" s="495"/>
      <c r="AG39" s="495"/>
      <c r="AH39" s="495"/>
      <c r="AI39" s="495"/>
      <c r="AJ39" s="495"/>
      <c r="AK39" s="495"/>
      <c r="AL39" s="495"/>
      <c r="AM39" s="495"/>
      <c r="AN39" s="495"/>
      <c r="AO39" s="495"/>
      <c r="AP39" s="495"/>
      <c r="AQ39" s="495"/>
      <c r="AR39" s="495"/>
      <c r="AS39" s="495"/>
      <c r="AT39" s="495"/>
      <c r="AU39" s="495"/>
      <c r="AV39" s="495"/>
      <c r="AW39" s="495"/>
      <c r="AX39" s="495"/>
      <c r="AY39" s="495"/>
      <c r="AZ39" s="495"/>
      <c r="BA39" s="495"/>
      <c r="BB39" s="495"/>
      <c r="BC39" s="495"/>
      <c r="BD39" s="495"/>
      <c r="BE39" s="495"/>
      <c r="BF39" s="495"/>
      <c r="BG39" s="495"/>
      <c r="BH39" s="495"/>
      <c r="BI39" s="495"/>
      <c r="BJ39" s="495"/>
      <c r="BK39" s="495"/>
      <c r="BL39" s="495"/>
      <c r="BM39" s="495"/>
      <c r="BN39" s="495"/>
      <c r="BO39" s="495"/>
      <c r="BP39" s="495"/>
      <c r="BQ39" s="495"/>
      <c r="BR39" s="495"/>
      <c r="BS39" s="495"/>
      <c r="BT39" s="495"/>
      <c r="BU39" s="495"/>
      <c r="BV39" s="495"/>
      <c r="BW39" s="495"/>
      <c r="BX39" s="495"/>
      <c r="BY39" s="495"/>
      <c r="BZ39" s="495"/>
      <c r="CA39" s="495"/>
      <c r="CB39" s="495"/>
      <c r="CC39" s="495"/>
      <c r="CD39" s="495"/>
      <c r="CE39" s="495"/>
      <c r="CF39" s="495"/>
      <c r="CG39" s="495"/>
      <c r="CH39" s="495"/>
      <c r="CI39" s="495"/>
      <c r="CJ39" s="495"/>
      <c r="CK39" s="495"/>
      <c r="CL39" s="495"/>
      <c r="CM39" s="495"/>
      <c r="CN39" s="495"/>
      <c r="CO39" s="495"/>
      <c r="CP39" s="495"/>
      <c r="CQ39" s="495"/>
      <c r="CR39" s="495"/>
      <c r="CS39" s="495"/>
      <c r="CT39" s="495"/>
      <c r="CU39" s="495"/>
      <c r="CV39" s="495"/>
      <c r="CW39" s="495"/>
      <c r="CX39" s="495"/>
      <c r="CY39" s="495"/>
      <c r="CZ39" s="495"/>
      <c r="DA39" s="495"/>
      <c r="DB39" s="495"/>
      <c r="DC39" s="495"/>
      <c r="DD39" s="495"/>
      <c r="DE39" s="495"/>
      <c r="DF39" s="495"/>
      <c r="DG39" s="495"/>
      <c r="DH39" s="495"/>
      <c r="DI39" s="495"/>
      <c r="DJ39" s="495"/>
      <c r="DK39" s="495"/>
      <c r="DL39" s="495"/>
      <c r="DM39" s="495"/>
      <c r="DN39" s="495"/>
      <c r="DO39" s="495"/>
      <c r="DP39" s="495"/>
      <c r="DQ39" s="495"/>
      <c r="DR39" s="495"/>
      <c r="DS39" s="495"/>
      <c r="DT39" s="495"/>
      <c r="DU39" s="495"/>
      <c r="DV39" s="495"/>
      <c r="DW39" s="495"/>
      <c r="DX39" s="495"/>
      <c r="DY39" s="495"/>
      <c r="DZ39" s="495"/>
      <c r="EA39" s="495"/>
      <c r="EB39" s="495"/>
      <c r="EC39" s="495"/>
      <c r="ED39" s="495"/>
      <c r="EE39" s="495"/>
      <c r="EF39" s="495"/>
      <c r="EG39" s="495"/>
      <c r="EH39" s="495"/>
      <c r="EI39" s="495"/>
      <c r="EJ39" s="495"/>
      <c r="EK39" s="495"/>
      <c r="EL39" s="495"/>
      <c r="EM39" s="495"/>
      <c r="EN39" s="495"/>
      <c r="EO39" s="495"/>
      <c r="EP39" s="495"/>
      <c r="EQ39" s="495"/>
      <c r="ER39" s="495"/>
      <c r="ES39" s="495"/>
      <c r="ET39" s="495"/>
      <c r="EU39" s="495"/>
      <c r="EV39" s="495"/>
      <c r="EW39" s="495"/>
      <c r="EX39" s="495"/>
      <c r="EY39" s="495"/>
      <c r="EZ39" s="495"/>
      <c r="FA39" s="495"/>
      <c r="FB39" s="495"/>
    </row>
    <row r="40" spans="1:158" s="325" customFormat="1" hidden="1" x14ac:dyDescent="0.25">
      <c r="A40" s="268" t="s">
        <v>7</v>
      </c>
      <c r="B40" s="444"/>
      <c r="C40" s="444"/>
      <c r="D40" s="444"/>
      <c r="E40" s="444"/>
      <c r="F40" s="444"/>
      <c r="G40" s="495"/>
      <c r="H40" s="495"/>
      <c r="I40" s="495"/>
      <c r="J40" s="495"/>
      <c r="K40" s="495"/>
      <c r="L40" s="495"/>
      <c r="M40" s="495"/>
      <c r="N40" s="495"/>
      <c r="O40" s="495"/>
      <c r="P40" s="495"/>
      <c r="Q40" s="495"/>
      <c r="R40" s="495"/>
      <c r="S40" s="495"/>
      <c r="T40" s="495"/>
      <c r="U40" s="495"/>
      <c r="V40" s="495"/>
      <c r="W40" s="495"/>
      <c r="X40" s="495"/>
      <c r="Y40" s="495"/>
      <c r="Z40" s="495"/>
      <c r="AA40" s="495"/>
      <c r="AB40" s="495"/>
      <c r="AC40" s="495"/>
      <c r="AD40" s="495"/>
      <c r="AE40" s="495"/>
      <c r="AF40" s="495"/>
      <c r="AG40" s="495"/>
      <c r="AH40" s="495"/>
      <c r="AI40" s="495"/>
      <c r="AJ40" s="495"/>
      <c r="AK40" s="495"/>
      <c r="AL40" s="495"/>
      <c r="AM40" s="495"/>
      <c r="AN40" s="495"/>
      <c r="AO40" s="495"/>
      <c r="AP40" s="495"/>
      <c r="AQ40" s="495"/>
      <c r="AR40" s="495"/>
      <c r="AS40" s="495"/>
      <c r="AT40" s="495"/>
      <c r="AU40" s="495"/>
      <c r="AV40" s="495"/>
      <c r="AW40" s="495"/>
      <c r="AX40" s="495"/>
      <c r="AY40" s="495"/>
      <c r="AZ40" s="495"/>
      <c r="BA40" s="495"/>
      <c r="BB40" s="495"/>
      <c r="BC40" s="495"/>
      <c r="BD40" s="495"/>
      <c r="BE40" s="495"/>
      <c r="BF40" s="495"/>
      <c r="BG40" s="495"/>
      <c r="BH40" s="495"/>
      <c r="BI40" s="495"/>
      <c r="BJ40" s="495"/>
      <c r="BK40" s="495"/>
      <c r="BL40" s="495"/>
      <c r="BM40" s="495"/>
      <c r="BN40" s="495"/>
      <c r="BO40" s="495"/>
      <c r="BP40" s="495"/>
      <c r="BQ40" s="495"/>
      <c r="BR40" s="495"/>
      <c r="BS40" s="495"/>
      <c r="BT40" s="495"/>
      <c r="BU40" s="495"/>
      <c r="BV40" s="495"/>
      <c r="BW40" s="495"/>
      <c r="BX40" s="495"/>
      <c r="BY40" s="495"/>
      <c r="BZ40" s="495"/>
      <c r="CA40" s="495"/>
      <c r="CB40" s="495"/>
      <c r="CC40" s="495"/>
      <c r="CD40" s="495"/>
      <c r="CE40" s="495"/>
      <c r="CF40" s="495"/>
      <c r="CG40" s="495"/>
      <c r="CH40" s="495"/>
      <c r="CI40" s="495"/>
      <c r="CJ40" s="495"/>
      <c r="CK40" s="495"/>
      <c r="CL40" s="495"/>
      <c r="CM40" s="495"/>
      <c r="CN40" s="495"/>
      <c r="CO40" s="495"/>
      <c r="CP40" s="495"/>
      <c r="CQ40" s="495"/>
      <c r="CR40" s="495"/>
      <c r="CS40" s="495"/>
      <c r="CT40" s="495"/>
      <c r="CU40" s="495"/>
      <c r="CV40" s="495"/>
      <c r="CW40" s="495"/>
      <c r="CX40" s="495"/>
      <c r="CY40" s="495"/>
      <c r="CZ40" s="495"/>
      <c r="DA40" s="495"/>
      <c r="DB40" s="495"/>
      <c r="DC40" s="495"/>
      <c r="DD40" s="495"/>
      <c r="DE40" s="495"/>
      <c r="DF40" s="495"/>
      <c r="DG40" s="495"/>
      <c r="DH40" s="495"/>
      <c r="DI40" s="495"/>
      <c r="DJ40" s="495"/>
      <c r="DK40" s="495"/>
      <c r="DL40" s="495"/>
      <c r="DM40" s="495"/>
      <c r="DN40" s="495"/>
      <c r="DO40" s="495"/>
      <c r="DP40" s="495"/>
      <c r="DQ40" s="495"/>
      <c r="DR40" s="495"/>
      <c r="DS40" s="495"/>
      <c r="DT40" s="495"/>
      <c r="DU40" s="495"/>
      <c r="DV40" s="495"/>
      <c r="DW40" s="495"/>
      <c r="DX40" s="495"/>
      <c r="DY40" s="495"/>
      <c r="DZ40" s="495"/>
      <c r="EA40" s="495"/>
      <c r="EB40" s="495"/>
      <c r="EC40" s="495"/>
      <c r="ED40" s="495"/>
      <c r="EE40" s="495"/>
      <c r="EF40" s="495"/>
      <c r="EG40" s="495"/>
      <c r="EH40" s="495"/>
      <c r="EI40" s="495"/>
      <c r="EJ40" s="495"/>
      <c r="EK40" s="495"/>
      <c r="EL40" s="495"/>
      <c r="EM40" s="495"/>
      <c r="EN40" s="495"/>
      <c r="EO40" s="495"/>
      <c r="EP40" s="495"/>
      <c r="EQ40" s="495"/>
      <c r="ER40" s="495"/>
      <c r="ES40" s="495"/>
      <c r="ET40" s="495"/>
      <c r="EU40" s="495"/>
      <c r="EV40" s="495"/>
      <c r="EW40" s="495"/>
      <c r="EX40" s="495"/>
      <c r="EY40" s="495"/>
      <c r="EZ40" s="495"/>
      <c r="FA40" s="495"/>
      <c r="FB40" s="495"/>
    </row>
    <row r="41" spans="1:158" s="325" customFormat="1" hidden="1" x14ac:dyDescent="0.25">
      <c r="A41" s="270" t="s">
        <v>20</v>
      </c>
      <c r="B41" s="251"/>
      <c r="C41" s="590"/>
      <c r="D41" s="591"/>
      <c r="E41" s="570"/>
      <c r="F41" s="444"/>
      <c r="G41" s="495"/>
      <c r="H41" s="495"/>
      <c r="I41" s="495"/>
      <c r="J41" s="495"/>
      <c r="K41" s="495"/>
      <c r="L41" s="495"/>
      <c r="M41" s="495"/>
      <c r="N41" s="495"/>
      <c r="O41" s="495"/>
      <c r="P41" s="495"/>
      <c r="Q41" s="495"/>
      <c r="R41" s="495"/>
      <c r="S41" s="495"/>
      <c r="T41" s="495"/>
      <c r="U41" s="495"/>
      <c r="V41" s="495"/>
      <c r="W41" s="495"/>
      <c r="X41" s="495"/>
      <c r="Y41" s="495"/>
      <c r="Z41" s="495"/>
      <c r="AA41" s="495"/>
      <c r="AB41" s="495"/>
      <c r="AC41" s="495"/>
      <c r="AD41" s="495"/>
      <c r="AE41" s="495"/>
      <c r="AF41" s="495"/>
      <c r="AG41" s="495"/>
      <c r="AH41" s="495"/>
      <c r="AI41" s="495"/>
      <c r="AJ41" s="495"/>
      <c r="AK41" s="495"/>
      <c r="AL41" s="495"/>
      <c r="AM41" s="495"/>
      <c r="AN41" s="495"/>
      <c r="AO41" s="495"/>
      <c r="AP41" s="495"/>
      <c r="AQ41" s="495"/>
      <c r="AR41" s="495"/>
      <c r="AS41" s="495"/>
      <c r="AT41" s="495"/>
      <c r="AU41" s="495"/>
      <c r="AV41" s="495"/>
      <c r="AW41" s="495"/>
      <c r="AX41" s="495"/>
      <c r="AY41" s="495"/>
      <c r="AZ41" s="495"/>
      <c r="BA41" s="495"/>
      <c r="BB41" s="495"/>
      <c r="BC41" s="495"/>
      <c r="BD41" s="495"/>
      <c r="BE41" s="495"/>
      <c r="BF41" s="495"/>
      <c r="BG41" s="495"/>
      <c r="BH41" s="495"/>
      <c r="BI41" s="495"/>
      <c r="BJ41" s="495"/>
      <c r="BK41" s="495"/>
      <c r="BL41" s="495"/>
      <c r="BM41" s="495"/>
      <c r="BN41" s="495"/>
      <c r="BO41" s="495"/>
      <c r="BP41" s="495"/>
      <c r="BQ41" s="495"/>
      <c r="BR41" s="495"/>
      <c r="BS41" s="495"/>
      <c r="BT41" s="495"/>
      <c r="BU41" s="495"/>
      <c r="BV41" s="495"/>
      <c r="BW41" s="495"/>
      <c r="BX41" s="495"/>
      <c r="BY41" s="495"/>
      <c r="BZ41" s="495"/>
      <c r="CA41" s="495"/>
      <c r="CB41" s="495"/>
      <c r="CC41" s="495"/>
      <c r="CD41" s="495"/>
      <c r="CE41" s="495"/>
      <c r="CF41" s="495"/>
      <c r="CG41" s="495"/>
      <c r="CH41" s="495"/>
      <c r="CI41" s="495"/>
      <c r="CJ41" s="495"/>
      <c r="CK41" s="495"/>
      <c r="CL41" s="495"/>
      <c r="CM41" s="495"/>
      <c r="CN41" s="495"/>
      <c r="CO41" s="495"/>
      <c r="CP41" s="495"/>
      <c r="CQ41" s="495"/>
      <c r="CR41" s="495"/>
      <c r="CS41" s="495"/>
      <c r="CT41" s="495"/>
      <c r="CU41" s="495"/>
      <c r="CV41" s="495"/>
      <c r="CW41" s="495"/>
      <c r="CX41" s="495"/>
      <c r="CY41" s="495"/>
      <c r="CZ41" s="495"/>
      <c r="DA41" s="495"/>
      <c r="DB41" s="495"/>
      <c r="DC41" s="495"/>
      <c r="DD41" s="495"/>
      <c r="DE41" s="495"/>
      <c r="DF41" s="495"/>
      <c r="DG41" s="495"/>
      <c r="DH41" s="495"/>
      <c r="DI41" s="495"/>
      <c r="DJ41" s="495"/>
      <c r="DK41" s="495"/>
      <c r="DL41" s="495"/>
      <c r="DM41" s="495"/>
      <c r="DN41" s="495"/>
      <c r="DO41" s="495"/>
      <c r="DP41" s="495"/>
      <c r="DQ41" s="495"/>
      <c r="DR41" s="495"/>
      <c r="DS41" s="495"/>
      <c r="DT41" s="495"/>
      <c r="DU41" s="495"/>
      <c r="DV41" s="495"/>
      <c r="DW41" s="495"/>
      <c r="DX41" s="495"/>
      <c r="DY41" s="495"/>
      <c r="DZ41" s="495"/>
      <c r="EA41" s="495"/>
      <c r="EB41" s="495"/>
      <c r="EC41" s="495"/>
      <c r="ED41" s="495"/>
      <c r="EE41" s="495"/>
      <c r="EF41" s="495"/>
      <c r="EG41" s="495"/>
      <c r="EH41" s="495"/>
      <c r="EI41" s="495"/>
      <c r="EJ41" s="495"/>
      <c r="EK41" s="495"/>
      <c r="EL41" s="495"/>
      <c r="EM41" s="495"/>
      <c r="EN41" s="495"/>
      <c r="EO41" s="495"/>
      <c r="EP41" s="495"/>
      <c r="EQ41" s="495"/>
      <c r="ER41" s="495"/>
      <c r="ES41" s="495"/>
      <c r="ET41" s="495"/>
      <c r="EU41" s="495"/>
      <c r="EV41" s="495"/>
      <c r="EW41" s="495"/>
      <c r="EX41" s="495"/>
      <c r="EY41" s="495"/>
      <c r="EZ41" s="495"/>
      <c r="FA41" s="495"/>
      <c r="FB41" s="495"/>
    </row>
    <row r="42" spans="1:158" s="325" customFormat="1" hidden="1" x14ac:dyDescent="0.25">
      <c r="A42" s="224" t="s">
        <v>11</v>
      </c>
      <c r="B42" s="225">
        <v>240</v>
      </c>
      <c r="C42" s="324">
        <f>40</f>
        <v>40</v>
      </c>
      <c r="D42" s="580">
        <v>3</v>
      </c>
      <c r="E42" s="567">
        <f>ROUND(F42/B42,0)</f>
        <v>0</v>
      </c>
      <c r="F42" s="444"/>
      <c r="G42" s="495"/>
      <c r="H42" s="495"/>
      <c r="I42" s="495"/>
      <c r="J42" s="495"/>
      <c r="K42" s="495"/>
      <c r="L42" s="495"/>
      <c r="M42" s="495"/>
      <c r="N42" s="495"/>
      <c r="O42" s="495"/>
      <c r="P42" s="495"/>
      <c r="Q42" s="495"/>
      <c r="R42" s="495"/>
      <c r="S42" s="495"/>
      <c r="T42" s="495"/>
      <c r="U42" s="495"/>
      <c r="V42" s="495"/>
      <c r="W42" s="495"/>
      <c r="X42" s="495"/>
      <c r="Y42" s="495"/>
      <c r="Z42" s="495"/>
      <c r="AA42" s="495"/>
      <c r="AB42" s="495"/>
      <c r="AC42" s="495"/>
      <c r="AD42" s="495"/>
      <c r="AE42" s="495"/>
      <c r="AF42" s="495"/>
      <c r="AG42" s="495"/>
      <c r="AH42" s="495"/>
      <c r="AI42" s="495"/>
      <c r="AJ42" s="495"/>
      <c r="AK42" s="495"/>
      <c r="AL42" s="495"/>
      <c r="AM42" s="495"/>
      <c r="AN42" s="495"/>
      <c r="AO42" s="495"/>
      <c r="AP42" s="495"/>
      <c r="AQ42" s="495"/>
      <c r="AR42" s="495"/>
      <c r="AS42" s="495"/>
      <c r="AT42" s="495"/>
      <c r="AU42" s="495"/>
      <c r="AV42" s="495"/>
      <c r="AW42" s="495"/>
      <c r="AX42" s="495"/>
      <c r="AY42" s="495"/>
      <c r="AZ42" s="495"/>
      <c r="BA42" s="495"/>
      <c r="BB42" s="495"/>
      <c r="BC42" s="495"/>
      <c r="BD42" s="495"/>
      <c r="BE42" s="495"/>
      <c r="BF42" s="495"/>
      <c r="BG42" s="495"/>
      <c r="BH42" s="495"/>
      <c r="BI42" s="495"/>
      <c r="BJ42" s="495"/>
      <c r="BK42" s="495"/>
      <c r="BL42" s="495"/>
      <c r="BM42" s="495"/>
      <c r="BN42" s="495"/>
      <c r="BO42" s="495"/>
      <c r="BP42" s="495"/>
      <c r="BQ42" s="495"/>
      <c r="BR42" s="495"/>
      <c r="BS42" s="495"/>
      <c r="BT42" s="495"/>
      <c r="BU42" s="495"/>
      <c r="BV42" s="495"/>
      <c r="BW42" s="495"/>
      <c r="BX42" s="495"/>
      <c r="BY42" s="495"/>
      <c r="BZ42" s="495"/>
      <c r="CA42" s="495"/>
      <c r="CB42" s="495"/>
      <c r="CC42" s="495"/>
      <c r="CD42" s="495"/>
      <c r="CE42" s="495"/>
      <c r="CF42" s="495"/>
      <c r="CG42" s="495"/>
      <c r="CH42" s="495"/>
      <c r="CI42" s="495"/>
      <c r="CJ42" s="495"/>
      <c r="CK42" s="495"/>
      <c r="CL42" s="495"/>
      <c r="CM42" s="495"/>
      <c r="CN42" s="495"/>
      <c r="CO42" s="495"/>
      <c r="CP42" s="495"/>
      <c r="CQ42" s="495"/>
      <c r="CR42" s="495"/>
      <c r="CS42" s="495"/>
      <c r="CT42" s="495"/>
      <c r="CU42" s="495"/>
      <c r="CV42" s="495"/>
      <c r="CW42" s="495"/>
      <c r="CX42" s="495"/>
      <c r="CY42" s="495"/>
      <c r="CZ42" s="495"/>
      <c r="DA42" s="495"/>
      <c r="DB42" s="495"/>
      <c r="DC42" s="495"/>
      <c r="DD42" s="495"/>
      <c r="DE42" s="495"/>
      <c r="DF42" s="495"/>
      <c r="DG42" s="495"/>
      <c r="DH42" s="495"/>
      <c r="DI42" s="495"/>
      <c r="DJ42" s="495"/>
      <c r="DK42" s="495"/>
      <c r="DL42" s="495"/>
      <c r="DM42" s="495"/>
      <c r="DN42" s="495"/>
      <c r="DO42" s="495"/>
      <c r="DP42" s="495"/>
      <c r="DQ42" s="495"/>
      <c r="DR42" s="495"/>
      <c r="DS42" s="495"/>
      <c r="DT42" s="495"/>
      <c r="DU42" s="495"/>
      <c r="DV42" s="495"/>
      <c r="DW42" s="495"/>
      <c r="DX42" s="495"/>
      <c r="DY42" s="495"/>
      <c r="DZ42" s="495"/>
      <c r="EA42" s="495"/>
      <c r="EB42" s="495"/>
      <c r="EC42" s="495"/>
      <c r="ED42" s="495"/>
      <c r="EE42" s="495"/>
      <c r="EF42" s="495"/>
      <c r="EG42" s="495"/>
      <c r="EH42" s="495"/>
      <c r="EI42" s="495"/>
      <c r="EJ42" s="495"/>
      <c r="EK42" s="495"/>
      <c r="EL42" s="495"/>
      <c r="EM42" s="495"/>
      <c r="EN42" s="495"/>
      <c r="EO42" s="495"/>
      <c r="EP42" s="495"/>
      <c r="EQ42" s="495"/>
      <c r="ER42" s="495"/>
      <c r="ES42" s="495"/>
      <c r="ET42" s="495"/>
      <c r="EU42" s="495"/>
      <c r="EV42" s="495"/>
      <c r="EW42" s="495"/>
      <c r="EX42" s="495"/>
      <c r="EY42" s="495"/>
      <c r="EZ42" s="495"/>
      <c r="FA42" s="495"/>
      <c r="FB42" s="495"/>
    </row>
    <row r="43" spans="1:158" s="325" customFormat="1" hidden="1" x14ac:dyDescent="0.25">
      <c r="A43" s="592" t="s">
        <v>138</v>
      </c>
      <c r="B43" s="444"/>
      <c r="C43" s="584">
        <f t="shared" ref="C43:E43" si="1">C42</f>
        <v>40</v>
      </c>
      <c r="D43" s="591">
        <f t="shared" si="1"/>
        <v>3</v>
      </c>
      <c r="E43" s="584">
        <f t="shared" si="1"/>
        <v>0</v>
      </c>
      <c r="F43" s="444"/>
      <c r="G43" s="495"/>
      <c r="H43" s="495"/>
      <c r="I43" s="495"/>
      <c r="J43" s="495"/>
      <c r="K43" s="495"/>
      <c r="L43" s="495"/>
      <c r="M43" s="495"/>
      <c r="N43" s="495"/>
      <c r="O43" s="495"/>
      <c r="P43" s="495"/>
      <c r="Q43" s="495"/>
      <c r="R43" s="495"/>
      <c r="S43" s="495"/>
      <c r="T43" s="495"/>
      <c r="U43" s="495"/>
      <c r="V43" s="495"/>
      <c r="W43" s="495"/>
      <c r="X43" s="495"/>
      <c r="Y43" s="495"/>
      <c r="Z43" s="495"/>
      <c r="AA43" s="495"/>
      <c r="AB43" s="495"/>
      <c r="AC43" s="495"/>
      <c r="AD43" s="495"/>
      <c r="AE43" s="495"/>
      <c r="AF43" s="495"/>
      <c r="AG43" s="495"/>
      <c r="AH43" s="495"/>
      <c r="AI43" s="495"/>
      <c r="AJ43" s="495"/>
      <c r="AK43" s="495"/>
      <c r="AL43" s="495"/>
      <c r="AM43" s="495"/>
      <c r="AN43" s="495"/>
      <c r="AO43" s="495"/>
      <c r="AP43" s="495"/>
      <c r="AQ43" s="495"/>
      <c r="AR43" s="495"/>
      <c r="AS43" s="495"/>
      <c r="AT43" s="495"/>
      <c r="AU43" s="495"/>
      <c r="AV43" s="495"/>
      <c r="AW43" s="495"/>
      <c r="AX43" s="495"/>
      <c r="AY43" s="495"/>
      <c r="AZ43" s="495"/>
      <c r="BA43" s="495"/>
      <c r="BB43" s="495"/>
      <c r="BC43" s="495"/>
      <c r="BD43" s="495"/>
      <c r="BE43" s="495"/>
      <c r="BF43" s="495"/>
      <c r="BG43" s="495"/>
      <c r="BH43" s="495"/>
      <c r="BI43" s="495"/>
      <c r="BJ43" s="495"/>
      <c r="BK43" s="495"/>
      <c r="BL43" s="495"/>
      <c r="BM43" s="495"/>
      <c r="BN43" s="495"/>
      <c r="BO43" s="495"/>
      <c r="BP43" s="495"/>
      <c r="BQ43" s="495"/>
      <c r="BR43" s="495"/>
      <c r="BS43" s="495"/>
      <c r="BT43" s="495"/>
      <c r="BU43" s="495"/>
      <c r="BV43" s="495"/>
      <c r="BW43" s="495"/>
      <c r="BX43" s="495"/>
      <c r="BY43" s="495"/>
      <c r="BZ43" s="495"/>
      <c r="CA43" s="495"/>
      <c r="CB43" s="495"/>
      <c r="CC43" s="495"/>
      <c r="CD43" s="495"/>
      <c r="CE43" s="495"/>
      <c r="CF43" s="495"/>
      <c r="CG43" s="495"/>
      <c r="CH43" s="495"/>
      <c r="CI43" s="495"/>
      <c r="CJ43" s="495"/>
      <c r="CK43" s="495"/>
      <c r="CL43" s="495"/>
      <c r="CM43" s="495"/>
      <c r="CN43" s="495"/>
      <c r="CO43" s="495"/>
      <c r="CP43" s="495"/>
      <c r="CQ43" s="495"/>
      <c r="CR43" s="495"/>
      <c r="CS43" s="495"/>
      <c r="CT43" s="495"/>
      <c r="CU43" s="495"/>
      <c r="CV43" s="495"/>
      <c r="CW43" s="495"/>
      <c r="CX43" s="495"/>
      <c r="CY43" s="495"/>
      <c r="CZ43" s="495"/>
      <c r="DA43" s="495"/>
      <c r="DB43" s="495"/>
      <c r="DC43" s="495"/>
      <c r="DD43" s="495"/>
      <c r="DE43" s="495"/>
      <c r="DF43" s="495"/>
      <c r="DG43" s="495"/>
      <c r="DH43" s="495"/>
      <c r="DI43" s="495"/>
      <c r="DJ43" s="495"/>
      <c r="DK43" s="495"/>
      <c r="DL43" s="495"/>
      <c r="DM43" s="495"/>
      <c r="DN43" s="495"/>
      <c r="DO43" s="495"/>
      <c r="DP43" s="495"/>
      <c r="DQ43" s="495"/>
      <c r="DR43" s="495"/>
      <c r="DS43" s="495"/>
      <c r="DT43" s="495"/>
      <c r="DU43" s="495"/>
      <c r="DV43" s="495"/>
      <c r="DW43" s="495"/>
      <c r="DX43" s="495"/>
      <c r="DY43" s="495"/>
      <c r="DZ43" s="495"/>
      <c r="EA43" s="495"/>
      <c r="EB43" s="495"/>
      <c r="EC43" s="495"/>
      <c r="ED43" s="495"/>
      <c r="EE43" s="495"/>
      <c r="EF43" s="495"/>
      <c r="EG43" s="495"/>
      <c r="EH43" s="495"/>
      <c r="EI43" s="495"/>
      <c r="EJ43" s="495"/>
      <c r="EK43" s="495"/>
      <c r="EL43" s="495"/>
      <c r="EM43" s="495"/>
      <c r="EN43" s="495"/>
      <c r="EO43" s="495"/>
      <c r="EP43" s="495"/>
      <c r="EQ43" s="495"/>
      <c r="ER43" s="495"/>
      <c r="ES43" s="495"/>
      <c r="ET43" s="495"/>
      <c r="EU43" s="495"/>
      <c r="EV43" s="495"/>
      <c r="EW43" s="495"/>
      <c r="EX43" s="495"/>
      <c r="EY43" s="495"/>
      <c r="EZ43" s="495"/>
      <c r="FA43" s="495"/>
      <c r="FB43" s="495"/>
    </row>
    <row r="44" spans="1:158" s="325" customFormat="1" ht="17.25" hidden="1" customHeight="1" thickBot="1" x14ac:dyDescent="0.3">
      <c r="A44" s="275" t="s">
        <v>110</v>
      </c>
      <c r="B44" s="479"/>
      <c r="C44" s="585">
        <f>C40+C43</f>
        <v>40</v>
      </c>
      <c r="D44" s="581">
        <f>F44/C44</f>
        <v>0</v>
      </c>
      <c r="E44" s="585">
        <f>E40+E43</f>
        <v>0</v>
      </c>
      <c r="F44" s="444"/>
      <c r="G44" s="495"/>
      <c r="H44" s="495"/>
      <c r="I44" s="495"/>
      <c r="J44" s="495"/>
      <c r="K44" s="495"/>
      <c r="L44" s="495"/>
      <c r="M44" s="495"/>
      <c r="N44" s="495"/>
      <c r="O44" s="495"/>
      <c r="P44" s="495"/>
      <c r="Q44" s="495"/>
      <c r="R44" s="495"/>
      <c r="S44" s="495"/>
      <c r="T44" s="495"/>
      <c r="U44" s="495"/>
      <c r="V44" s="495"/>
      <c r="W44" s="495"/>
      <c r="X44" s="495"/>
      <c r="Y44" s="495"/>
      <c r="Z44" s="495"/>
      <c r="AA44" s="495"/>
      <c r="AB44" s="495"/>
      <c r="AC44" s="495"/>
      <c r="AD44" s="495"/>
      <c r="AE44" s="495"/>
      <c r="AF44" s="495"/>
      <c r="AG44" s="495"/>
      <c r="AH44" s="495"/>
      <c r="AI44" s="495"/>
      <c r="AJ44" s="495"/>
      <c r="AK44" s="495"/>
      <c r="AL44" s="495"/>
      <c r="AM44" s="495"/>
      <c r="AN44" s="495"/>
      <c r="AO44" s="495"/>
      <c r="AP44" s="495"/>
      <c r="AQ44" s="495"/>
      <c r="AR44" s="495"/>
      <c r="AS44" s="495"/>
      <c r="AT44" s="495"/>
      <c r="AU44" s="495"/>
      <c r="AV44" s="495"/>
      <c r="AW44" s="495"/>
      <c r="AX44" s="495"/>
      <c r="AY44" s="495"/>
      <c r="AZ44" s="495"/>
      <c r="BA44" s="495"/>
      <c r="BB44" s="495"/>
      <c r="BC44" s="495"/>
      <c r="BD44" s="495"/>
      <c r="BE44" s="495"/>
      <c r="BF44" s="495"/>
      <c r="BG44" s="495"/>
      <c r="BH44" s="495"/>
      <c r="BI44" s="495"/>
      <c r="BJ44" s="495"/>
      <c r="BK44" s="495"/>
      <c r="BL44" s="495"/>
      <c r="BM44" s="495"/>
      <c r="BN44" s="495"/>
      <c r="BO44" s="495"/>
      <c r="BP44" s="495"/>
      <c r="BQ44" s="495"/>
      <c r="BR44" s="495"/>
      <c r="BS44" s="495"/>
      <c r="BT44" s="495"/>
      <c r="BU44" s="495"/>
      <c r="BV44" s="495"/>
      <c r="BW44" s="495"/>
      <c r="BX44" s="495"/>
      <c r="BY44" s="495"/>
      <c r="BZ44" s="495"/>
      <c r="CA44" s="495"/>
      <c r="CB44" s="495"/>
      <c r="CC44" s="495"/>
      <c r="CD44" s="495"/>
      <c r="CE44" s="495"/>
      <c r="CF44" s="495"/>
      <c r="CG44" s="495"/>
      <c r="CH44" s="495"/>
      <c r="CI44" s="495"/>
      <c r="CJ44" s="495"/>
      <c r="CK44" s="495"/>
      <c r="CL44" s="495"/>
      <c r="CM44" s="495"/>
      <c r="CN44" s="495"/>
      <c r="CO44" s="495"/>
      <c r="CP44" s="495"/>
      <c r="CQ44" s="495"/>
      <c r="CR44" s="495"/>
      <c r="CS44" s="495"/>
      <c r="CT44" s="495"/>
      <c r="CU44" s="495"/>
      <c r="CV44" s="495"/>
      <c r="CW44" s="495"/>
      <c r="CX44" s="495"/>
      <c r="CY44" s="495"/>
      <c r="CZ44" s="495"/>
      <c r="DA44" s="495"/>
      <c r="DB44" s="495"/>
      <c r="DC44" s="495"/>
      <c r="DD44" s="495"/>
      <c r="DE44" s="495"/>
      <c r="DF44" s="495"/>
      <c r="DG44" s="495"/>
      <c r="DH44" s="495"/>
      <c r="DI44" s="495"/>
      <c r="DJ44" s="495"/>
      <c r="DK44" s="495"/>
      <c r="DL44" s="495"/>
      <c r="DM44" s="495"/>
      <c r="DN44" s="495"/>
      <c r="DO44" s="495"/>
      <c r="DP44" s="495"/>
      <c r="DQ44" s="495"/>
      <c r="DR44" s="495"/>
      <c r="DS44" s="495"/>
      <c r="DT44" s="495"/>
      <c r="DU44" s="495"/>
      <c r="DV44" s="495"/>
      <c r="DW44" s="495"/>
      <c r="DX44" s="495"/>
      <c r="DY44" s="495"/>
      <c r="DZ44" s="495"/>
      <c r="EA44" s="495"/>
      <c r="EB44" s="495"/>
      <c r="EC44" s="495"/>
      <c r="ED44" s="495"/>
      <c r="EE44" s="495"/>
      <c r="EF44" s="495"/>
      <c r="EG44" s="495"/>
      <c r="EH44" s="495"/>
      <c r="EI44" s="495"/>
      <c r="EJ44" s="495"/>
      <c r="EK44" s="495"/>
      <c r="EL44" s="495"/>
      <c r="EM44" s="495"/>
      <c r="EN44" s="495"/>
      <c r="EO44" s="495"/>
      <c r="EP44" s="495"/>
      <c r="EQ44" s="495"/>
      <c r="ER44" s="495"/>
      <c r="ES44" s="495"/>
      <c r="ET44" s="495"/>
      <c r="EU44" s="495"/>
      <c r="EV44" s="495"/>
      <c r="EW44" s="495"/>
      <c r="EX44" s="495"/>
      <c r="EY44" s="495"/>
      <c r="EZ44" s="495"/>
      <c r="FA44" s="495"/>
      <c r="FB44" s="495"/>
    </row>
    <row r="45" spans="1:158" s="325" customFormat="1" ht="15" hidden="1" customHeight="1" thickBot="1" x14ac:dyDescent="0.3">
      <c r="A45" s="279" t="s">
        <v>10</v>
      </c>
      <c r="B45" s="593"/>
      <c r="C45" s="593"/>
      <c r="D45" s="593"/>
      <c r="E45" s="593"/>
      <c r="F45" s="593"/>
      <c r="G45" s="495"/>
      <c r="H45" s="495"/>
      <c r="I45" s="495"/>
      <c r="J45" s="495"/>
      <c r="K45" s="495"/>
      <c r="L45" s="495"/>
      <c r="M45" s="495"/>
      <c r="N45" s="495"/>
      <c r="O45" s="495"/>
      <c r="P45" s="495"/>
      <c r="Q45" s="495"/>
      <c r="R45" s="495"/>
      <c r="S45" s="495"/>
      <c r="T45" s="495"/>
      <c r="U45" s="495"/>
      <c r="V45" s="495"/>
      <c r="W45" s="495"/>
      <c r="X45" s="495"/>
      <c r="Y45" s="495"/>
      <c r="Z45" s="495"/>
      <c r="AA45" s="495"/>
      <c r="AB45" s="495"/>
      <c r="AC45" s="495"/>
      <c r="AD45" s="495"/>
      <c r="AE45" s="495"/>
      <c r="AF45" s="495"/>
      <c r="AG45" s="495"/>
      <c r="AH45" s="495"/>
      <c r="AI45" s="495"/>
      <c r="AJ45" s="495"/>
      <c r="AK45" s="495"/>
      <c r="AL45" s="495"/>
      <c r="AM45" s="495"/>
      <c r="AN45" s="495"/>
      <c r="AO45" s="495"/>
      <c r="AP45" s="495"/>
      <c r="AQ45" s="495"/>
      <c r="AR45" s="495"/>
      <c r="AS45" s="495"/>
      <c r="AT45" s="495"/>
      <c r="AU45" s="495"/>
      <c r="AV45" s="495"/>
      <c r="AW45" s="495"/>
      <c r="AX45" s="495"/>
      <c r="AY45" s="495"/>
      <c r="AZ45" s="495"/>
      <c r="BA45" s="495"/>
      <c r="BB45" s="495"/>
      <c r="BC45" s="495"/>
      <c r="BD45" s="495"/>
      <c r="BE45" s="495"/>
      <c r="BF45" s="495"/>
      <c r="BG45" s="495"/>
      <c r="BH45" s="495"/>
      <c r="BI45" s="495"/>
      <c r="BJ45" s="495"/>
      <c r="BK45" s="495"/>
      <c r="BL45" s="495"/>
      <c r="BM45" s="495"/>
      <c r="BN45" s="495"/>
      <c r="BO45" s="495"/>
      <c r="BP45" s="495"/>
      <c r="BQ45" s="495"/>
      <c r="BR45" s="495"/>
      <c r="BS45" s="495"/>
      <c r="BT45" s="495"/>
      <c r="BU45" s="495"/>
      <c r="BV45" s="495"/>
      <c r="BW45" s="495"/>
      <c r="BX45" s="495"/>
      <c r="BY45" s="495"/>
      <c r="BZ45" s="495"/>
      <c r="CA45" s="495"/>
      <c r="CB45" s="495"/>
      <c r="CC45" s="495"/>
      <c r="CD45" s="495"/>
      <c r="CE45" s="495"/>
      <c r="CF45" s="495"/>
      <c r="CG45" s="495"/>
      <c r="CH45" s="495"/>
      <c r="CI45" s="495"/>
      <c r="CJ45" s="495"/>
      <c r="CK45" s="495"/>
      <c r="CL45" s="495"/>
      <c r="CM45" s="495"/>
      <c r="CN45" s="495"/>
      <c r="CO45" s="495"/>
      <c r="CP45" s="495"/>
      <c r="CQ45" s="495"/>
      <c r="CR45" s="495"/>
      <c r="CS45" s="495"/>
      <c r="CT45" s="495"/>
      <c r="CU45" s="495"/>
      <c r="CV45" s="495"/>
      <c r="CW45" s="495"/>
      <c r="CX45" s="495"/>
      <c r="CY45" s="495"/>
      <c r="CZ45" s="495"/>
      <c r="DA45" s="495"/>
      <c r="DB45" s="495"/>
      <c r="DC45" s="495"/>
      <c r="DD45" s="495"/>
      <c r="DE45" s="495"/>
      <c r="DF45" s="495"/>
      <c r="DG45" s="495"/>
      <c r="DH45" s="495"/>
      <c r="DI45" s="495"/>
      <c r="DJ45" s="495"/>
      <c r="DK45" s="495"/>
      <c r="DL45" s="495"/>
      <c r="DM45" s="495"/>
      <c r="DN45" s="495"/>
      <c r="DO45" s="495"/>
      <c r="DP45" s="495"/>
      <c r="DQ45" s="495"/>
      <c r="DR45" s="495"/>
      <c r="DS45" s="495"/>
      <c r="DT45" s="495"/>
      <c r="DU45" s="495"/>
      <c r="DV45" s="495"/>
      <c r="DW45" s="495"/>
      <c r="DX45" s="495"/>
      <c r="DY45" s="495"/>
      <c r="DZ45" s="495"/>
      <c r="EA45" s="495"/>
      <c r="EB45" s="495"/>
      <c r="EC45" s="495"/>
      <c r="ED45" s="495"/>
      <c r="EE45" s="495"/>
      <c r="EF45" s="495"/>
      <c r="EG45" s="495"/>
      <c r="EH45" s="495"/>
      <c r="EI45" s="495"/>
      <c r="EJ45" s="495"/>
      <c r="EK45" s="495"/>
      <c r="EL45" s="495"/>
      <c r="EM45" s="495"/>
      <c r="EN45" s="495"/>
      <c r="EO45" s="495"/>
      <c r="EP45" s="495"/>
      <c r="EQ45" s="495"/>
      <c r="ER45" s="495"/>
      <c r="ES45" s="495"/>
      <c r="ET45" s="495"/>
      <c r="EU45" s="495"/>
      <c r="EV45" s="495"/>
      <c r="EW45" s="495"/>
      <c r="EX45" s="495"/>
      <c r="EY45" s="495"/>
      <c r="EZ45" s="495"/>
      <c r="FA45" s="495"/>
      <c r="FB45" s="495"/>
    </row>
    <row r="46" spans="1:158" s="325" customFormat="1" ht="21" hidden="1" customHeight="1" x14ac:dyDescent="0.25">
      <c r="A46" s="594" t="s">
        <v>269</v>
      </c>
      <c r="B46" s="592"/>
      <c r="C46" s="592"/>
      <c r="D46" s="592"/>
      <c r="E46" s="578"/>
      <c r="F46" s="595"/>
      <c r="G46" s="495"/>
      <c r="H46" s="495"/>
      <c r="I46" s="495"/>
      <c r="J46" s="495"/>
      <c r="K46" s="495"/>
      <c r="L46" s="495"/>
      <c r="M46" s="495"/>
      <c r="N46" s="495"/>
      <c r="O46" s="495"/>
      <c r="P46" s="495"/>
      <c r="Q46" s="495"/>
      <c r="R46" s="495"/>
      <c r="S46" s="495"/>
      <c r="T46" s="495"/>
      <c r="U46" s="495"/>
      <c r="V46" s="495"/>
      <c r="W46" s="495"/>
      <c r="X46" s="495"/>
      <c r="Y46" s="495"/>
      <c r="Z46" s="495"/>
      <c r="AA46" s="495"/>
      <c r="AB46" s="495"/>
      <c r="AC46" s="495"/>
      <c r="AD46" s="495"/>
      <c r="AE46" s="495"/>
      <c r="AF46" s="495"/>
      <c r="AG46" s="495"/>
      <c r="AH46" s="495"/>
      <c r="AI46" s="495"/>
      <c r="AJ46" s="495"/>
      <c r="AK46" s="495"/>
      <c r="AL46" s="495"/>
      <c r="AM46" s="495"/>
      <c r="AN46" s="495"/>
      <c r="AO46" s="495"/>
      <c r="AP46" s="495"/>
      <c r="AQ46" s="495"/>
      <c r="AR46" s="495"/>
      <c r="AS46" s="495"/>
      <c r="AT46" s="495"/>
      <c r="AU46" s="495"/>
      <c r="AV46" s="495"/>
      <c r="AW46" s="495"/>
      <c r="AX46" s="495"/>
      <c r="AY46" s="495"/>
      <c r="AZ46" s="495"/>
      <c r="BA46" s="495"/>
      <c r="BB46" s="495"/>
      <c r="BC46" s="495"/>
      <c r="BD46" s="495"/>
      <c r="BE46" s="495"/>
      <c r="BF46" s="495"/>
      <c r="BG46" s="495"/>
      <c r="BH46" s="495"/>
      <c r="BI46" s="495"/>
      <c r="BJ46" s="495"/>
      <c r="BK46" s="495"/>
      <c r="BL46" s="495"/>
      <c r="BM46" s="495"/>
      <c r="BN46" s="495"/>
      <c r="BO46" s="495"/>
      <c r="BP46" s="495"/>
      <c r="BQ46" s="495"/>
      <c r="BR46" s="495"/>
      <c r="BS46" s="495"/>
      <c r="BT46" s="495"/>
      <c r="BU46" s="495"/>
      <c r="BV46" s="495"/>
      <c r="BW46" s="495"/>
      <c r="BX46" s="495"/>
      <c r="BY46" s="495"/>
      <c r="BZ46" s="495"/>
      <c r="CA46" s="495"/>
      <c r="CB46" s="495"/>
      <c r="CC46" s="495"/>
      <c r="CD46" s="495"/>
      <c r="CE46" s="495"/>
      <c r="CF46" s="495"/>
      <c r="CG46" s="495"/>
      <c r="CH46" s="495"/>
      <c r="CI46" s="495"/>
      <c r="CJ46" s="495"/>
      <c r="CK46" s="495"/>
      <c r="CL46" s="495"/>
      <c r="CM46" s="495"/>
      <c r="CN46" s="495"/>
      <c r="CO46" s="495"/>
      <c r="CP46" s="495"/>
      <c r="CQ46" s="495"/>
      <c r="CR46" s="495"/>
      <c r="CS46" s="495"/>
      <c r="CT46" s="495"/>
      <c r="CU46" s="495"/>
      <c r="CV46" s="495"/>
      <c r="CW46" s="495"/>
      <c r="CX46" s="495"/>
      <c r="CY46" s="495"/>
      <c r="CZ46" s="495"/>
      <c r="DA46" s="495"/>
      <c r="DB46" s="495"/>
      <c r="DC46" s="495"/>
      <c r="DD46" s="495"/>
      <c r="DE46" s="495"/>
      <c r="DF46" s="495"/>
      <c r="DG46" s="495"/>
      <c r="DH46" s="495"/>
      <c r="DI46" s="495"/>
      <c r="DJ46" s="495"/>
      <c r="DK46" s="495"/>
      <c r="DL46" s="495"/>
      <c r="DM46" s="495"/>
      <c r="DN46" s="495"/>
      <c r="DO46" s="495"/>
      <c r="DP46" s="495"/>
      <c r="DQ46" s="495"/>
      <c r="DR46" s="495"/>
      <c r="DS46" s="495"/>
      <c r="DT46" s="495"/>
      <c r="DU46" s="495"/>
      <c r="DV46" s="495"/>
      <c r="DW46" s="495"/>
      <c r="DX46" s="495"/>
      <c r="DY46" s="495"/>
      <c r="DZ46" s="495"/>
      <c r="EA46" s="495"/>
      <c r="EB46" s="495"/>
      <c r="EC46" s="495"/>
      <c r="ED46" s="495"/>
      <c r="EE46" s="495"/>
      <c r="EF46" s="495"/>
      <c r="EG46" s="495"/>
      <c r="EH46" s="495"/>
      <c r="EI46" s="495"/>
      <c r="EJ46" s="495"/>
      <c r="EK46" s="495"/>
      <c r="EL46" s="495"/>
      <c r="EM46" s="495"/>
      <c r="EN46" s="495"/>
      <c r="EO46" s="495"/>
      <c r="EP46" s="495"/>
      <c r="EQ46" s="495"/>
      <c r="ER46" s="495"/>
      <c r="ES46" s="495"/>
      <c r="ET46" s="495"/>
      <c r="EU46" s="495"/>
      <c r="EV46" s="495"/>
      <c r="EW46" s="495"/>
      <c r="EX46" s="495"/>
      <c r="EY46" s="495"/>
      <c r="EZ46" s="495"/>
      <c r="FA46" s="495"/>
      <c r="FB46" s="495"/>
    </row>
    <row r="47" spans="1:158" s="325" customFormat="1" hidden="1" x14ac:dyDescent="0.25">
      <c r="A47" s="323" t="s">
        <v>150</v>
      </c>
      <c r="B47" s="457"/>
      <c r="C47" s="457"/>
      <c r="D47" s="596"/>
      <c r="E47" s="596"/>
      <c r="F47" s="592"/>
      <c r="G47" s="495"/>
      <c r="H47" s="495"/>
      <c r="I47" s="495"/>
      <c r="J47" s="495"/>
      <c r="K47" s="495"/>
      <c r="L47" s="495"/>
      <c r="M47" s="495"/>
      <c r="N47" s="495"/>
      <c r="O47" s="495"/>
      <c r="P47" s="495"/>
      <c r="Q47" s="495"/>
      <c r="R47" s="495"/>
      <c r="S47" s="495"/>
      <c r="T47" s="495"/>
      <c r="U47" s="495"/>
      <c r="V47" s="495"/>
      <c r="W47" s="495"/>
      <c r="X47" s="495"/>
      <c r="Y47" s="495"/>
      <c r="Z47" s="495"/>
      <c r="AA47" s="495"/>
      <c r="AB47" s="495"/>
      <c r="AC47" s="495"/>
      <c r="AD47" s="495"/>
      <c r="AE47" s="495"/>
      <c r="AF47" s="495"/>
      <c r="AG47" s="495"/>
      <c r="AH47" s="495"/>
      <c r="AI47" s="495"/>
      <c r="AJ47" s="495"/>
      <c r="AK47" s="495"/>
      <c r="AL47" s="495"/>
      <c r="AM47" s="495"/>
      <c r="AN47" s="495"/>
      <c r="AO47" s="495"/>
      <c r="AP47" s="495"/>
      <c r="AQ47" s="495"/>
      <c r="AR47" s="495"/>
      <c r="AS47" s="495"/>
      <c r="AT47" s="495"/>
      <c r="AU47" s="495"/>
      <c r="AV47" s="495"/>
      <c r="AW47" s="495"/>
      <c r="AX47" s="495"/>
      <c r="AY47" s="495"/>
      <c r="AZ47" s="495"/>
      <c r="BA47" s="495"/>
      <c r="BB47" s="495"/>
      <c r="BC47" s="495"/>
      <c r="BD47" s="495"/>
      <c r="BE47" s="495"/>
      <c r="BF47" s="495"/>
      <c r="BG47" s="495"/>
      <c r="BH47" s="495"/>
      <c r="BI47" s="495"/>
      <c r="BJ47" s="495"/>
      <c r="BK47" s="495"/>
      <c r="BL47" s="495"/>
      <c r="BM47" s="495"/>
      <c r="BN47" s="495"/>
      <c r="BO47" s="495"/>
      <c r="BP47" s="495"/>
      <c r="BQ47" s="495"/>
      <c r="BR47" s="495"/>
      <c r="BS47" s="495"/>
      <c r="BT47" s="495"/>
      <c r="BU47" s="495"/>
      <c r="BV47" s="495"/>
      <c r="BW47" s="495"/>
      <c r="BX47" s="495"/>
      <c r="BY47" s="495"/>
      <c r="BZ47" s="495"/>
      <c r="CA47" s="495"/>
      <c r="CB47" s="495"/>
      <c r="CC47" s="495"/>
      <c r="CD47" s="495"/>
      <c r="CE47" s="495"/>
      <c r="CF47" s="495"/>
      <c r="CG47" s="495"/>
      <c r="CH47" s="495"/>
      <c r="CI47" s="495"/>
      <c r="CJ47" s="495"/>
      <c r="CK47" s="495"/>
      <c r="CL47" s="495"/>
      <c r="CM47" s="495"/>
      <c r="CN47" s="495"/>
      <c r="CO47" s="495"/>
      <c r="CP47" s="495"/>
      <c r="CQ47" s="495"/>
      <c r="CR47" s="495"/>
      <c r="CS47" s="495"/>
      <c r="CT47" s="495"/>
      <c r="CU47" s="495"/>
      <c r="CV47" s="495"/>
      <c r="CW47" s="495"/>
      <c r="CX47" s="495"/>
      <c r="CY47" s="495"/>
      <c r="CZ47" s="495"/>
      <c r="DA47" s="495"/>
      <c r="DB47" s="495"/>
      <c r="DC47" s="495"/>
      <c r="DD47" s="495"/>
      <c r="DE47" s="495"/>
      <c r="DF47" s="495"/>
      <c r="DG47" s="495"/>
      <c r="DH47" s="495"/>
      <c r="DI47" s="495"/>
      <c r="DJ47" s="495"/>
      <c r="DK47" s="495"/>
      <c r="DL47" s="495"/>
      <c r="DM47" s="495"/>
      <c r="DN47" s="495"/>
      <c r="DO47" s="495"/>
      <c r="DP47" s="495"/>
      <c r="DQ47" s="495"/>
      <c r="DR47" s="495"/>
      <c r="DS47" s="495"/>
      <c r="DT47" s="495"/>
      <c r="DU47" s="495"/>
      <c r="DV47" s="495"/>
      <c r="DW47" s="495"/>
      <c r="DX47" s="495"/>
      <c r="DY47" s="495"/>
      <c r="DZ47" s="495"/>
      <c r="EA47" s="495"/>
      <c r="EB47" s="495"/>
      <c r="EC47" s="495"/>
      <c r="ED47" s="495"/>
      <c r="EE47" s="495"/>
      <c r="EF47" s="495"/>
      <c r="EG47" s="495"/>
      <c r="EH47" s="495"/>
      <c r="EI47" s="495"/>
      <c r="EJ47" s="495"/>
      <c r="EK47" s="495"/>
      <c r="EL47" s="495"/>
      <c r="EM47" s="495"/>
      <c r="EN47" s="495"/>
      <c r="EO47" s="495"/>
      <c r="EP47" s="495"/>
      <c r="EQ47" s="495"/>
      <c r="ER47" s="495"/>
      <c r="ES47" s="495"/>
      <c r="ET47" s="495"/>
      <c r="EU47" s="495"/>
      <c r="EV47" s="495"/>
      <c r="EW47" s="495"/>
      <c r="EX47" s="495"/>
      <c r="EY47" s="495"/>
      <c r="EZ47" s="495"/>
      <c r="FA47" s="495"/>
      <c r="FB47" s="495"/>
    </row>
    <row r="48" spans="1:158" s="325" customFormat="1" hidden="1" x14ac:dyDescent="0.25">
      <c r="A48" s="246" t="s">
        <v>115</v>
      </c>
      <c r="B48" s="457"/>
      <c r="C48" s="362">
        <f>C49/2.7</f>
        <v>129.62962962962962</v>
      </c>
      <c r="D48" s="597"/>
      <c r="E48" s="597"/>
      <c r="F48" s="225"/>
      <c r="G48" s="495"/>
      <c r="H48" s="495"/>
      <c r="I48" s="495"/>
      <c r="J48" s="495"/>
      <c r="K48" s="495"/>
      <c r="L48" s="495"/>
      <c r="M48" s="495"/>
      <c r="N48" s="495"/>
      <c r="O48" s="495"/>
      <c r="P48" s="495"/>
      <c r="Q48" s="495"/>
      <c r="R48" s="495"/>
      <c r="S48" s="495"/>
      <c r="T48" s="495"/>
      <c r="U48" s="495"/>
      <c r="V48" s="495"/>
      <c r="W48" s="495"/>
      <c r="X48" s="495"/>
      <c r="Y48" s="495"/>
      <c r="Z48" s="495"/>
      <c r="AA48" s="495"/>
      <c r="AB48" s="495"/>
      <c r="AC48" s="495"/>
      <c r="AD48" s="495"/>
      <c r="AE48" s="495"/>
      <c r="AF48" s="495"/>
      <c r="AG48" s="495"/>
      <c r="AH48" s="495"/>
      <c r="AI48" s="495"/>
      <c r="AJ48" s="495"/>
      <c r="AK48" s="495"/>
      <c r="AL48" s="495"/>
      <c r="AM48" s="495"/>
      <c r="AN48" s="495"/>
      <c r="AO48" s="495"/>
      <c r="AP48" s="495"/>
      <c r="AQ48" s="495"/>
      <c r="AR48" s="495"/>
      <c r="AS48" s="495"/>
      <c r="AT48" s="495"/>
      <c r="AU48" s="495"/>
      <c r="AV48" s="495"/>
      <c r="AW48" s="495"/>
      <c r="AX48" s="495"/>
      <c r="AY48" s="495"/>
      <c r="AZ48" s="495"/>
      <c r="BA48" s="495"/>
      <c r="BB48" s="495"/>
      <c r="BC48" s="495"/>
      <c r="BD48" s="495"/>
      <c r="BE48" s="495"/>
      <c r="BF48" s="495"/>
      <c r="BG48" s="495"/>
      <c r="BH48" s="495"/>
      <c r="BI48" s="495"/>
      <c r="BJ48" s="495"/>
      <c r="BK48" s="495"/>
      <c r="BL48" s="495"/>
      <c r="BM48" s="495"/>
      <c r="BN48" s="495"/>
      <c r="BO48" s="495"/>
      <c r="BP48" s="495"/>
      <c r="BQ48" s="495"/>
      <c r="BR48" s="495"/>
      <c r="BS48" s="495"/>
      <c r="BT48" s="495"/>
      <c r="BU48" s="495"/>
      <c r="BV48" s="495"/>
      <c r="BW48" s="495"/>
      <c r="BX48" s="495"/>
      <c r="BY48" s="495"/>
      <c r="BZ48" s="495"/>
      <c r="CA48" s="495"/>
      <c r="CB48" s="495"/>
      <c r="CC48" s="495"/>
      <c r="CD48" s="495"/>
      <c r="CE48" s="495"/>
      <c r="CF48" s="495"/>
      <c r="CG48" s="495"/>
      <c r="CH48" s="495"/>
      <c r="CI48" s="495"/>
      <c r="CJ48" s="495"/>
      <c r="CK48" s="495"/>
      <c r="CL48" s="495"/>
      <c r="CM48" s="495"/>
      <c r="CN48" s="495"/>
      <c r="CO48" s="495"/>
      <c r="CP48" s="495"/>
      <c r="CQ48" s="495"/>
      <c r="CR48" s="495"/>
      <c r="CS48" s="495"/>
      <c r="CT48" s="495"/>
      <c r="CU48" s="495"/>
      <c r="CV48" s="495"/>
      <c r="CW48" s="495"/>
      <c r="CX48" s="495"/>
      <c r="CY48" s="495"/>
      <c r="CZ48" s="495"/>
      <c r="DA48" s="495"/>
      <c r="DB48" s="495"/>
      <c r="DC48" s="495"/>
      <c r="DD48" s="495"/>
      <c r="DE48" s="495"/>
      <c r="DF48" s="495"/>
      <c r="DG48" s="495"/>
      <c r="DH48" s="495"/>
      <c r="DI48" s="495"/>
      <c r="DJ48" s="495"/>
      <c r="DK48" s="495"/>
      <c r="DL48" s="495"/>
      <c r="DM48" s="495"/>
      <c r="DN48" s="495"/>
      <c r="DO48" s="495"/>
      <c r="DP48" s="495"/>
      <c r="DQ48" s="495"/>
      <c r="DR48" s="495"/>
      <c r="DS48" s="495"/>
      <c r="DT48" s="495"/>
      <c r="DU48" s="495"/>
      <c r="DV48" s="495"/>
      <c r="DW48" s="495"/>
      <c r="DX48" s="495"/>
      <c r="DY48" s="495"/>
      <c r="DZ48" s="495"/>
      <c r="EA48" s="495"/>
      <c r="EB48" s="495"/>
      <c r="EC48" s="495"/>
      <c r="ED48" s="495"/>
      <c r="EE48" s="495"/>
      <c r="EF48" s="495"/>
      <c r="EG48" s="495"/>
      <c r="EH48" s="495"/>
      <c r="EI48" s="495"/>
      <c r="EJ48" s="495"/>
      <c r="EK48" s="495"/>
      <c r="EL48" s="495"/>
      <c r="EM48" s="495"/>
      <c r="EN48" s="495"/>
      <c r="EO48" s="495"/>
      <c r="EP48" s="495"/>
      <c r="EQ48" s="495"/>
      <c r="ER48" s="495"/>
      <c r="ES48" s="495"/>
      <c r="ET48" s="495"/>
      <c r="EU48" s="495"/>
      <c r="EV48" s="495"/>
      <c r="EW48" s="495"/>
      <c r="EX48" s="495"/>
      <c r="EY48" s="495"/>
      <c r="EZ48" s="495"/>
      <c r="FA48" s="495"/>
      <c r="FB48" s="495"/>
    </row>
    <row r="49" spans="1:158" s="325" customFormat="1" hidden="1" x14ac:dyDescent="0.25">
      <c r="A49" s="246" t="s">
        <v>337</v>
      </c>
      <c r="B49" s="247"/>
      <c r="C49" s="226">
        <v>350</v>
      </c>
      <c r="D49" s="247"/>
      <c r="E49" s="247"/>
      <c r="F49" s="247"/>
      <c r="G49" s="495"/>
      <c r="H49" s="495"/>
      <c r="I49" s="495"/>
      <c r="J49" s="495"/>
      <c r="K49" s="495"/>
      <c r="L49" s="495"/>
      <c r="M49" s="495"/>
      <c r="N49" s="495"/>
      <c r="O49" s="495"/>
      <c r="P49" s="495"/>
      <c r="Q49" s="495"/>
      <c r="R49" s="495"/>
      <c r="S49" s="495"/>
      <c r="T49" s="495"/>
      <c r="U49" s="495"/>
      <c r="V49" s="495"/>
      <c r="W49" s="495"/>
      <c r="X49" s="495"/>
      <c r="Y49" s="495"/>
      <c r="Z49" s="495"/>
      <c r="AA49" s="495"/>
      <c r="AB49" s="495"/>
      <c r="AC49" s="495"/>
      <c r="AD49" s="495"/>
      <c r="AE49" s="495"/>
      <c r="AF49" s="495"/>
      <c r="AG49" s="495"/>
      <c r="AH49" s="495"/>
      <c r="AI49" s="495"/>
      <c r="AJ49" s="495"/>
      <c r="AK49" s="495"/>
      <c r="AL49" s="495"/>
      <c r="AM49" s="495"/>
      <c r="AN49" s="495"/>
      <c r="AO49" s="495"/>
      <c r="AP49" s="495"/>
      <c r="AQ49" s="495"/>
      <c r="AR49" s="495"/>
      <c r="AS49" s="495"/>
      <c r="AT49" s="495"/>
      <c r="AU49" s="495"/>
      <c r="AV49" s="495"/>
      <c r="AW49" s="495"/>
      <c r="AX49" s="495"/>
      <c r="AY49" s="495"/>
      <c r="AZ49" s="495"/>
      <c r="BA49" s="495"/>
      <c r="BB49" s="495"/>
      <c r="BC49" s="495"/>
      <c r="BD49" s="495"/>
      <c r="BE49" s="495"/>
      <c r="BF49" s="495"/>
      <c r="BG49" s="495"/>
      <c r="BH49" s="495"/>
      <c r="BI49" s="495"/>
      <c r="BJ49" s="495"/>
      <c r="BK49" s="495"/>
      <c r="BL49" s="495"/>
      <c r="BM49" s="495"/>
      <c r="BN49" s="495"/>
      <c r="BO49" s="495"/>
      <c r="BP49" s="495"/>
      <c r="BQ49" s="495"/>
      <c r="BR49" s="495"/>
      <c r="BS49" s="495"/>
      <c r="BT49" s="495"/>
      <c r="BU49" s="495"/>
      <c r="BV49" s="495"/>
      <c r="BW49" s="495"/>
      <c r="BX49" s="495"/>
      <c r="BY49" s="495"/>
      <c r="BZ49" s="495"/>
      <c r="CA49" s="495"/>
      <c r="CB49" s="495"/>
      <c r="CC49" s="495"/>
      <c r="CD49" s="495"/>
      <c r="CE49" s="495"/>
      <c r="CF49" s="495"/>
      <c r="CG49" s="495"/>
      <c r="CH49" s="495"/>
      <c r="CI49" s="495"/>
      <c r="CJ49" s="495"/>
      <c r="CK49" s="495"/>
      <c r="CL49" s="495"/>
      <c r="CM49" s="495"/>
      <c r="CN49" s="495"/>
      <c r="CO49" s="495"/>
      <c r="CP49" s="495"/>
      <c r="CQ49" s="495"/>
      <c r="CR49" s="495"/>
      <c r="CS49" s="495"/>
      <c r="CT49" s="495"/>
      <c r="CU49" s="495"/>
      <c r="CV49" s="495"/>
      <c r="CW49" s="495"/>
      <c r="CX49" s="495"/>
      <c r="CY49" s="495"/>
      <c r="CZ49" s="495"/>
      <c r="DA49" s="495"/>
      <c r="DB49" s="495"/>
      <c r="DC49" s="495"/>
      <c r="DD49" s="495"/>
      <c r="DE49" s="495"/>
      <c r="DF49" s="495"/>
      <c r="DG49" s="495"/>
      <c r="DH49" s="495"/>
      <c r="DI49" s="495"/>
      <c r="DJ49" s="495"/>
      <c r="DK49" s="495"/>
      <c r="DL49" s="495"/>
      <c r="DM49" s="495"/>
      <c r="DN49" s="495"/>
      <c r="DO49" s="495"/>
      <c r="DP49" s="495"/>
      <c r="DQ49" s="495"/>
      <c r="DR49" s="495"/>
      <c r="DS49" s="495"/>
      <c r="DT49" s="495"/>
      <c r="DU49" s="495"/>
      <c r="DV49" s="495"/>
      <c r="DW49" s="495"/>
      <c r="DX49" s="495"/>
      <c r="DY49" s="495"/>
      <c r="DZ49" s="495"/>
      <c r="EA49" s="495"/>
      <c r="EB49" s="495"/>
      <c r="EC49" s="495"/>
      <c r="ED49" s="495"/>
      <c r="EE49" s="495"/>
      <c r="EF49" s="495"/>
      <c r="EG49" s="495"/>
      <c r="EH49" s="495"/>
      <c r="EI49" s="495"/>
      <c r="EJ49" s="495"/>
      <c r="EK49" s="495"/>
      <c r="EL49" s="495"/>
      <c r="EM49" s="495"/>
      <c r="EN49" s="495"/>
      <c r="EO49" s="495"/>
      <c r="EP49" s="495"/>
      <c r="EQ49" s="495"/>
      <c r="ER49" s="495"/>
      <c r="ES49" s="495"/>
      <c r="ET49" s="495"/>
      <c r="EU49" s="495"/>
      <c r="EV49" s="495"/>
      <c r="EW49" s="495"/>
      <c r="EX49" s="495"/>
      <c r="EY49" s="495"/>
      <c r="EZ49" s="495"/>
      <c r="FA49" s="495"/>
      <c r="FB49" s="495"/>
    </row>
    <row r="50" spans="1:158" s="325" customFormat="1" hidden="1" x14ac:dyDescent="0.25">
      <c r="A50" s="246" t="s">
        <v>190</v>
      </c>
      <c r="B50" s="457"/>
      <c r="C50" s="598"/>
      <c r="D50" s="597"/>
      <c r="E50" s="597"/>
      <c r="F50" s="225"/>
      <c r="G50" s="495"/>
      <c r="H50" s="495"/>
      <c r="I50" s="495"/>
      <c r="J50" s="495"/>
      <c r="K50" s="495"/>
      <c r="L50" s="495"/>
      <c r="M50" s="495"/>
      <c r="N50" s="495"/>
      <c r="O50" s="495"/>
      <c r="P50" s="495"/>
      <c r="Q50" s="495"/>
      <c r="R50" s="495"/>
      <c r="S50" s="495"/>
      <c r="T50" s="495"/>
      <c r="U50" s="495"/>
      <c r="V50" s="495"/>
      <c r="W50" s="495"/>
      <c r="X50" s="495"/>
      <c r="Y50" s="495"/>
      <c r="Z50" s="495"/>
      <c r="AA50" s="495"/>
      <c r="AB50" s="495"/>
      <c r="AC50" s="495"/>
      <c r="AD50" s="495"/>
      <c r="AE50" s="495"/>
      <c r="AF50" s="495"/>
      <c r="AG50" s="495"/>
      <c r="AH50" s="495"/>
      <c r="AI50" s="495"/>
      <c r="AJ50" s="495"/>
      <c r="AK50" s="495"/>
      <c r="AL50" s="495"/>
      <c r="AM50" s="495"/>
      <c r="AN50" s="495"/>
      <c r="AO50" s="495"/>
      <c r="AP50" s="495"/>
      <c r="AQ50" s="495"/>
      <c r="AR50" s="495"/>
      <c r="AS50" s="495"/>
      <c r="AT50" s="495"/>
      <c r="AU50" s="495"/>
      <c r="AV50" s="495"/>
      <c r="AW50" s="495"/>
      <c r="AX50" s="495"/>
      <c r="AY50" s="495"/>
      <c r="AZ50" s="495"/>
      <c r="BA50" s="495"/>
      <c r="BB50" s="495"/>
      <c r="BC50" s="495"/>
      <c r="BD50" s="495"/>
      <c r="BE50" s="495"/>
      <c r="BF50" s="495"/>
      <c r="BG50" s="495"/>
      <c r="BH50" s="495"/>
      <c r="BI50" s="495"/>
      <c r="BJ50" s="495"/>
      <c r="BK50" s="495"/>
      <c r="BL50" s="495"/>
      <c r="BM50" s="495"/>
      <c r="BN50" s="495"/>
      <c r="BO50" s="495"/>
      <c r="BP50" s="495"/>
      <c r="BQ50" s="495"/>
      <c r="BR50" s="495"/>
      <c r="BS50" s="495"/>
      <c r="BT50" s="495"/>
      <c r="BU50" s="495"/>
      <c r="BV50" s="495"/>
      <c r="BW50" s="495"/>
      <c r="BX50" s="495"/>
      <c r="BY50" s="495"/>
      <c r="BZ50" s="495"/>
      <c r="CA50" s="495"/>
      <c r="CB50" s="495"/>
      <c r="CC50" s="495"/>
      <c r="CD50" s="495"/>
      <c r="CE50" s="495"/>
      <c r="CF50" s="495"/>
      <c r="CG50" s="495"/>
      <c r="CH50" s="495"/>
      <c r="CI50" s="495"/>
      <c r="CJ50" s="495"/>
      <c r="CK50" s="495"/>
      <c r="CL50" s="495"/>
      <c r="CM50" s="495"/>
      <c r="CN50" s="495"/>
      <c r="CO50" s="495"/>
      <c r="CP50" s="495"/>
      <c r="CQ50" s="495"/>
      <c r="CR50" s="495"/>
      <c r="CS50" s="495"/>
      <c r="CT50" s="495"/>
      <c r="CU50" s="495"/>
      <c r="CV50" s="495"/>
      <c r="CW50" s="495"/>
      <c r="CX50" s="495"/>
      <c r="CY50" s="495"/>
      <c r="CZ50" s="495"/>
      <c r="DA50" s="495"/>
      <c r="DB50" s="495"/>
      <c r="DC50" s="495"/>
      <c r="DD50" s="495"/>
      <c r="DE50" s="495"/>
      <c r="DF50" s="495"/>
      <c r="DG50" s="495"/>
      <c r="DH50" s="495"/>
      <c r="DI50" s="495"/>
      <c r="DJ50" s="495"/>
      <c r="DK50" s="495"/>
      <c r="DL50" s="495"/>
      <c r="DM50" s="495"/>
      <c r="DN50" s="495"/>
      <c r="DO50" s="495"/>
      <c r="DP50" s="495"/>
      <c r="DQ50" s="495"/>
      <c r="DR50" s="495"/>
      <c r="DS50" s="495"/>
      <c r="DT50" s="495"/>
      <c r="DU50" s="495"/>
      <c r="DV50" s="495"/>
      <c r="DW50" s="495"/>
      <c r="DX50" s="495"/>
      <c r="DY50" s="495"/>
      <c r="DZ50" s="495"/>
      <c r="EA50" s="495"/>
      <c r="EB50" s="495"/>
      <c r="EC50" s="495"/>
      <c r="ED50" s="495"/>
      <c r="EE50" s="495"/>
      <c r="EF50" s="495"/>
      <c r="EG50" s="495"/>
      <c r="EH50" s="495"/>
      <c r="EI50" s="495"/>
      <c r="EJ50" s="495"/>
      <c r="EK50" s="495"/>
      <c r="EL50" s="495"/>
      <c r="EM50" s="495"/>
      <c r="EN50" s="495"/>
      <c r="EO50" s="495"/>
      <c r="EP50" s="495"/>
      <c r="EQ50" s="495"/>
      <c r="ER50" s="495"/>
      <c r="ES50" s="495"/>
      <c r="ET50" s="495"/>
      <c r="EU50" s="495"/>
      <c r="EV50" s="495"/>
      <c r="EW50" s="495"/>
      <c r="EX50" s="495"/>
      <c r="EY50" s="495"/>
      <c r="EZ50" s="495"/>
      <c r="FA50" s="495"/>
      <c r="FB50" s="495"/>
    </row>
    <row r="51" spans="1:158" s="325" customFormat="1" hidden="1" x14ac:dyDescent="0.25">
      <c r="A51" s="256" t="s">
        <v>113</v>
      </c>
      <c r="B51" s="457"/>
      <c r="C51" s="226">
        <f>(C52+C53)/8.5</f>
        <v>1318.8235294117646</v>
      </c>
      <c r="D51" s="597"/>
      <c r="E51" s="597"/>
      <c r="F51" s="225"/>
      <c r="G51" s="495"/>
      <c r="H51" s="495"/>
      <c r="I51" s="495"/>
      <c r="J51" s="495"/>
      <c r="K51" s="495"/>
      <c r="L51" s="495"/>
      <c r="M51" s="495"/>
      <c r="N51" s="495"/>
      <c r="O51" s="495"/>
      <c r="P51" s="495"/>
      <c r="Q51" s="495"/>
      <c r="R51" s="495"/>
      <c r="S51" s="495"/>
      <c r="T51" s="495"/>
      <c r="U51" s="495"/>
      <c r="V51" s="495"/>
      <c r="W51" s="495"/>
      <c r="X51" s="495"/>
      <c r="Y51" s="495"/>
      <c r="Z51" s="495"/>
      <c r="AA51" s="495"/>
      <c r="AB51" s="495"/>
      <c r="AC51" s="495"/>
      <c r="AD51" s="495"/>
      <c r="AE51" s="495"/>
      <c r="AF51" s="495"/>
      <c r="AG51" s="495"/>
      <c r="AH51" s="495"/>
      <c r="AI51" s="495"/>
      <c r="AJ51" s="495"/>
      <c r="AK51" s="495"/>
      <c r="AL51" s="495"/>
      <c r="AM51" s="495"/>
      <c r="AN51" s="495"/>
      <c r="AO51" s="495"/>
      <c r="AP51" s="495"/>
      <c r="AQ51" s="495"/>
      <c r="AR51" s="495"/>
      <c r="AS51" s="495"/>
      <c r="AT51" s="495"/>
      <c r="AU51" s="495"/>
      <c r="AV51" s="495"/>
      <c r="AW51" s="495"/>
      <c r="AX51" s="495"/>
      <c r="AY51" s="495"/>
      <c r="AZ51" s="495"/>
      <c r="BA51" s="495"/>
      <c r="BB51" s="495"/>
      <c r="BC51" s="495"/>
      <c r="BD51" s="495"/>
      <c r="BE51" s="495"/>
      <c r="BF51" s="495"/>
      <c r="BG51" s="495"/>
      <c r="BH51" s="495"/>
      <c r="BI51" s="495"/>
      <c r="BJ51" s="495"/>
      <c r="BK51" s="495"/>
      <c r="BL51" s="495"/>
      <c r="BM51" s="495"/>
      <c r="BN51" s="495"/>
      <c r="BO51" s="495"/>
      <c r="BP51" s="495"/>
      <c r="BQ51" s="495"/>
      <c r="BR51" s="495"/>
      <c r="BS51" s="495"/>
      <c r="BT51" s="495"/>
      <c r="BU51" s="495"/>
      <c r="BV51" s="495"/>
      <c r="BW51" s="495"/>
      <c r="BX51" s="495"/>
      <c r="BY51" s="495"/>
      <c r="BZ51" s="495"/>
      <c r="CA51" s="495"/>
      <c r="CB51" s="495"/>
      <c r="CC51" s="495"/>
      <c r="CD51" s="495"/>
      <c r="CE51" s="495"/>
      <c r="CF51" s="495"/>
      <c r="CG51" s="495"/>
      <c r="CH51" s="495"/>
      <c r="CI51" s="495"/>
      <c r="CJ51" s="495"/>
      <c r="CK51" s="495"/>
      <c r="CL51" s="495"/>
      <c r="CM51" s="495"/>
      <c r="CN51" s="495"/>
      <c r="CO51" s="495"/>
      <c r="CP51" s="495"/>
      <c r="CQ51" s="495"/>
      <c r="CR51" s="495"/>
      <c r="CS51" s="495"/>
      <c r="CT51" s="495"/>
      <c r="CU51" s="495"/>
      <c r="CV51" s="495"/>
      <c r="CW51" s="495"/>
      <c r="CX51" s="495"/>
      <c r="CY51" s="495"/>
      <c r="CZ51" s="495"/>
      <c r="DA51" s="495"/>
      <c r="DB51" s="495"/>
      <c r="DC51" s="495"/>
      <c r="DD51" s="495"/>
      <c r="DE51" s="495"/>
      <c r="DF51" s="495"/>
      <c r="DG51" s="495"/>
      <c r="DH51" s="495"/>
      <c r="DI51" s="495"/>
      <c r="DJ51" s="495"/>
      <c r="DK51" s="495"/>
      <c r="DL51" s="495"/>
      <c r="DM51" s="495"/>
      <c r="DN51" s="495"/>
      <c r="DO51" s="495"/>
      <c r="DP51" s="495"/>
      <c r="DQ51" s="495"/>
      <c r="DR51" s="495"/>
      <c r="DS51" s="495"/>
      <c r="DT51" s="495"/>
      <c r="DU51" s="495"/>
      <c r="DV51" s="495"/>
      <c r="DW51" s="495"/>
      <c r="DX51" s="495"/>
      <c r="DY51" s="495"/>
      <c r="DZ51" s="495"/>
      <c r="EA51" s="495"/>
      <c r="EB51" s="495"/>
      <c r="EC51" s="495"/>
      <c r="ED51" s="495"/>
      <c r="EE51" s="495"/>
      <c r="EF51" s="495"/>
      <c r="EG51" s="495"/>
      <c r="EH51" s="495"/>
      <c r="EI51" s="495"/>
      <c r="EJ51" s="495"/>
      <c r="EK51" s="495"/>
      <c r="EL51" s="495"/>
      <c r="EM51" s="495"/>
      <c r="EN51" s="495"/>
      <c r="EO51" s="495"/>
      <c r="EP51" s="495"/>
      <c r="EQ51" s="495"/>
      <c r="ER51" s="495"/>
      <c r="ES51" s="495"/>
      <c r="ET51" s="495"/>
      <c r="EU51" s="495"/>
      <c r="EV51" s="495"/>
      <c r="EW51" s="495"/>
      <c r="EX51" s="495"/>
      <c r="EY51" s="495"/>
      <c r="EZ51" s="495"/>
      <c r="FA51" s="495"/>
      <c r="FB51" s="495"/>
    </row>
    <row r="52" spans="1:158" s="325" customFormat="1" hidden="1" x14ac:dyDescent="0.25">
      <c r="A52" s="249" t="s">
        <v>147</v>
      </c>
      <c r="B52" s="457"/>
      <c r="C52" s="362">
        <v>7950</v>
      </c>
      <c r="D52" s="597"/>
      <c r="E52" s="597"/>
      <c r="F52" s="225"/>
      <c r="G52" s="495"/>
      <c r="H52" s="495"/>
      <c r="I52" s="495"/>
      <c r="J52" s="495"/>
      <c r="K52" s="495"/>
      <c r="L52" s="495"/>
      <c r="M52" s="495"/>
      <c r="N52" s="495"/>
      <c r="O52" s="495"/>
      <c r="P52" s="495"/>
      <c r="Q52" s="495"/>
      <c r="R52" s="495"/>
      <c r="S52" s="495"/>
      <c r="T52" s="495"/>
      <c r="U52" s="495"/>
      <c r="V52" s="495"/>
      <c r="W52" s="495"/>
      <c r="X52" s="495"/>
      <c r="Y52" s="495"/>
      <c r="Z52" s="495"/>
      <c r="AA52" s="495"/>
      <c r="AB52" s="495"/>
      <c r="AC52" s="495"/>
      <c r="AD52" s="495"/>
      <c r="AE52" s="495"/>
      <c r="AF52" s="495"/>
      <c r="AG52" s="495"/>
      <c r="AH52" s="495"/>
      <c r="AI52" s="495"/>
      <c r="AJ52" s="495"/>
      <c r="AK52" s="495"/>
      <c r="AL52" s="495"/>
      <c r="AM52" s="495"/>
      <c r="AN52" s="495"/>
      <c r="AO52" s="495"/>
      <c r="AP52" s="495"/>
      <c r="AQ52" s="495"/>
      <c r="AR52" s="495"/>
      <c r="AS52" s="495"/>
      <c r="AT52" s="495"/>
      <c r="AU52" s="495"/>
      <c r="AV52" s="495"/>
      <c r="AW52" s="495"/>
      <c r="AX52" s="495"/>
      <c r="AY52" s="495"/>
      <c r="AZ52" s="495"/>
      <c r="BA52" s="495"/>
      <c r="BB52" s="495"/>
      <c r="BC52" s="495"/>
      <c r="BD52" s="495"/>
      <c r="BE52" s="495"/>
      <c r="BF52" s="495"/>
      <c r="BG52" s="495"/>
      <c r="BH52" s="495"/>
      <c r="BI52" s="495"/>
      <c r="BJ52" s="495"/>
      <c r="BK52" s="495"/>
      <c r="BL52" s="495"/>
      <c r="BM52" s="495"/>
      <c r="BN52" s="495"/>
      <c r="BO52" s="495"/>
      <c r="BP52" s="495"/>
      <c r="BQ52" s="495"/>
      <c r="BR52" s="495"/>
      <c r="BS52" s="495"/>
      <c r="BT52" s="495"/>
      <c r="BU52" s="495"/>
      <c r="BV52" s="495"/>
      <c r="BW52" s="495"/>
      <c r="BX52" s="495"/>
      <c r="BY52" s="495"/>
      <c r="BZ52" s="495"/>
      <c r="CA52" s="495"/>
      <c r="CB52" s="495"/>
      <c r="CC52" s="495"/>
      <c r="CD52" s="495"/>
      <c r="CE52" s="495"/>
      <c r="CF52" s="495"/>
      <c r="CG52" s="495"/>
      <c r="CH52" s="495"/>
      <c r="CI52" s="495"/>
      <c r="CJ52" s="495"/>
      <c r="CK52" s="495"/>
      <c r="CL52" s="495"/>
      <c r="CM52" s="495"/>
      <c r="CN52" s="495"/>
      <c r="CO52" s="495"/>
      <c r="CP52" s="495"/>
      <c r="CQ52" s="495"/>
      <c r="CR52" s="495"/>
      <c r="CS52" s="495"/>
      <c r="CT52" s="495"/>
      <c r="CU52" s="495"/>
      <c r="CV52" s="495"/>
      <c r="CW52" s="495"/>
      <c r="CX52" s="495"/>
      <c r="CY52" s="495"/>
      <c r="CZ52" s="495"/>
      <c r="DA52" s="495"/>
      <c r="DB52" s="495"/>
      <c r="DC52" s="495"/>
      <c r="DD52" s="495"/>
      <c r="DE52" s="495"/>
      <c r="DF52" s="495"/>
      <c r="DG52" s="495"/>
      <c r="DH52" s="495"/>
      <c r="DI52" s="495"/>
      <c r="DJ52" s="495"/>
      <c r="DK52" s="495"/>
      <c r="DL52" s="495"/>
      <c r="DM52" s="495"/>
      <c r="DN52" s="495"/>
      <c r="DO52" s="495"/>
      <c r="DP52" s="495"/>
      <c r="DQ52" s="495"/>
      <c r="DR52" s="495"/>
      <c r="DS52" s="495"/>
      <c r="DT52" s="495"/>
      <c r="DU52" s="495"/>
      <c r="DV52" s="495"/>
      <c r="DW52" s="495"/>
      <c r="DX52" s="495"/>
      <c r="DY52" s="495"/>
      <c r="DZ52" s="495"/>
      <c r="EA52" s="495"/>
      <c r="EB52" s="495"/>
      <c r="EC52" s="495"/>
      <c r="ED52" s="495"/>
      <c r="EE52" s="495"/>
      <c r="EF52" s="495"/>
      <c r="EG52" s="495"/>
      <c r="EH52" s="495"/>
      <c r="EI52" s="495"/>
      <c r="EJ52" s="495"/>
      <c r="EK52" s="495"/>
      <c r="EL52" s="495"/>
      <c r="EM52" s="495"/>
      <c r="EN52" s="495"/>
      <c r="EO52" s="495"/>
      <c r="EP52" s="495"/>
      <c r="EQ52" s="495"/>
      <c r="ER52" s="495"/>
      <c r="ES52" s="495"/>
      <c r="ET52" s="495"/>
      <c r="EU52" s="495"/>
      <c r="EV52" s="495"/>
      <c r="EW52" s="495"/>
      <c r="EX52" s="495"/>
      <c r="EY52" s="495"/>
      <c r="EZ52" s="495"/>
      <c r="FA52" s="495"/>
      <c r="FB52" s="495"/>
    </row>
    <row r="53" spans="1:158" s="325" customFormat="1" hidden="1" x14ac:dyDescent="0.25">
      <c r="A53" s="289" t="s">
        <v>309</v>
      </c>
      <c r="B53" s="457"/>
      <c r="C53" s="362">
        <v>3260</v>
      </c>
      <c r="D53" s="597"/>
      <c r="E53" s="597"/>
      <c r="F53" s="225"/>
      <c r="G53" s="495"/>
      <c r="H53" s="495"/>
      <c r="I53" s="495"/>
      <c r="J53" s="495"/>
      <c r="K53" s="495"/>
      <c r="L53" s="495"/>
      <c r="M53" s="495"/>
      <c r="N53" s="495"/>
      <c r="O53" s="495"/>
      <c r="P53" s="495"/>
      <c r="Q53" s="495"/>
      <c r="R53" s="495"/>
      <c r="S53" s="495"/>
      <c r="T53" s="495"/>
      <c r="U53" s="495"/>
      <c r="V53" s="495"/>
      <c r="W53" s="495"/>
      <c r="X53" s="495"/>
      <c r="Y53" s="495"/>
      <c r="Z53" s="495"/>
      <c r="AA53" s="495"/>
      <c r="AB53" s="495"/>
      <c r="AC53" s="495"/>
      <c r="AD53" s="495"/>
      <c r="AE53" s="495"/>
      <c r="AF53" s="495"/>
      <c r="AG53" s="495"/>
      <c r="AH53" s="495"/>
      <c r="AI53" s="495"/>
      <c r="AJ53" s="495"/>
      <c r="AK53" s="495"/>
      <c r="AL53" s="495"/>
      <c r="AM53" s="495"/>
      <c r="AN53" s="495"/>
      <c r="AO53" s="495"/>
      <c r="AP53" s="495"/>
      <c r="AQ53" s="495"/>
      <c r="AR53" s="495"/>
      <c r="AS53" s="495"/>
      <c r="AT53" s="495"/>
      <c r="AU53" s="495"/>
      <c r="AV53" s="495"/>
      <c r="AW53" s="495"/>
      <c r="AX53" s="495"/>
      <c r="AY53" s="495"/>
      <c r="AZ53" s="495"/>
      <c r="BA53" s="495"/>
      <c r="BB53" s="495"/>
      <c r="BC53" s="495"/>
      <c r="BD53" s="495"/>
      <c r="BE53" s="495"/>
      <c r="BF53" s="495"/>
      <c r="BG53" s="495"/>
      <c r="BH53" s="495"/>
      <c r="BI53" s="495"/>
      <c r="BJ53" s="495"/>
      <c r="BK53" s="495"/>
      <c r="BL53" s="495"/>
      <c r="BM53" s="495"/>
      <c r="BN53" s="495"/>
      <c r="BO53" s="495"/>
      <c r="BP53" s="495"/>
      <c r="BQ53" s="495"/>
      <c r="BR53" s="495"/>
      <c r="BS53" s="495"/>
      <c r="BT53" s="495"/>
      <c r="BU53" s="495"/>
      <c r="BV53" s="495"/>
      <c r="BW53" s="495"/>
      <c r="BX53" s="495"/>
      <c r="BY53" s="495"/>
      <c r="BZ53" s="495"/>
      <c r="CA53" s="495"/>
      <c r="CB53" s="495"/>
      <c r="CC53" s="495"/>
      <c r="CD53" s="495"/>
      <c r="CE53" s="495"/>
      <c r="CF53" s="495"/>
      <c r="CG53" s="495"/>
      <c r="CH53" s="495"/>
      <c r="CI53" s="495"/>
      <c r="CJ53" s="495"/>
      <c r="CK53" s="495"/>
      <c r="CL53" s="495"/>
      <c r="CM53" s="495"/>
      <c r="CN53" s="495"/>
      <c r="CO53" s="495"/>
      <c r="CP53" s="495"/>
      <c r="CQ53" s="495"/>
      <c r="CR53" s="495"/>
      <c r="CS53" s="495"/>
      <c r="CT53" s="495"/>
      <c r="CU53" s="495"/>
      <c r="CV53" s="495"/>
      <c r="CW53" s="495"/>
      <c r="CX53" s="495"/>
      <c r="CY53" s="495"/>
      <c r="CZ53" s="495"/>
      <c r="DA53" s="495"/>
      <c r="DB53" s="495"/>
      <c r="DC53" s="495"/>
      <c r="DD53" s="495"/>
      <c r="DE53" s="495"/>
      <c r="DF53" s="495"/>
      <c r="DG53" s="495"/>
      <c r="DH53" s="495"/>
      <c r="DI53" s="495"/>
      <c r="DJ53" s="495"/>
      <c r="DK53" s="495"/>
      <c r="DL53" s="495"/>
      <c r="DM53" s="495"/>
      <c r="DN53" s="495"/>
      <c r="DO53" s="495"/>
      <c r="DP53" s="495"/>
      <c r="DQ53" s="495"/>
      <c r="DR53" s="495"/>
      <c r="DS53" s="495"/>
      <c r="DT53" s="495"/>
      <c r="DU53" s="495"/>
      <c r="DV53" s="495"/>
      <c r="DW53" s="495"/>
      <c r="DX53" s="495"/>
      <c r="DY53" s="495"/>
      <c r="DZ53" s="495"/>
      <c r="EA53" s="495"/>
      <c r="EB53" s="495"/>
      <c r="EC53" s="495"/>
      <c r="ED53" s="495"/>
      <c r="EE53" s="495"/>
      <c r="EF53" s="495"/>
      <c r="EG53" s="495"/>
      <c r="EH53" s="495"/>
      <c r="EI53" s="495"/>
      <c r="EJ53" s="495"/>
      <c r="EK53" s="495"/>
      <c r="EL53" s="495"/>
      <c r="EM53" s="495"/>
      <c r="EN53" s="495"/>
      <c r="EO53" s="495"/>
      <c r="EP53" s="495"/>
      <c r="EQ53" s="495"/>
      <c r="ER53" s="495"/>
      <c r="ES53" s="495"/>
      <c r="ET53" s="495"/>
      <c r="EU53" s="495"/>
      <c r="EV53" s="495"/>
      <c r="EW53" s="495"/>
      <c r="EX53" s="495"/>
      <c r="EY53" s="495"/>
      <c r="EZ53" s="495"/>
      <c r="FA53" s="495"/>
      <c r="FB53" s="495"/>
    </row>
    <row r="54" spans="1:158" s="325" customFormat="1" ht="30" hidden="1" x14ac:dyDescent="0.25">
      <c r="A54" s="599" t="s">
        <v>114</v>
      </c>
      <c r="B54" s="457"/>
      <c r="C54" s="457"/>
      <c r="D54" s="597"/>
      <c r="E54" s="597"/>
      <c r="F54" s="225"/>
      <c r="G54" s="495"/>
      <c r="H54" s="495"/>
      <c r="I54" s="495"/>
      <c r="J54" s="495"/>
      <c r="K54" s="495"/>
      <c r="L54" s="495"/>
      <c r="M54" s="495"/>
      <c r="N54" s="495"/>
      <c r="O54" s="495"/>
      <c r="P54" s="495"/>
      <c r="Q54" s="495"/>
      <c r="R54" s="495"/>
      <c r="S54" s="495"/>
      <c r="T54" s="495"/>
      <c r="U54" s="495"/>
      <c r="V54" s="495"/>
      <c r="W54" s="495"/>
      <c r="X54" s="495"/>
      <c r="Y54" s="495"/>
      <c r="Z54" s="495"/>
      <c r="AA54" s="495"/>
      <c r="AB54" s="495"/>
      <c r="AC54" s="495"/>
      <c r="AD54" s="495"/>
      <c r="AE54" s="495"/>
      <c r="AF54" s="495"/>
      <c r="AG54" s="495"/>
      <c r="AH54" s="495"/>
      <c r="AI54" s="495"/>
      <c r="AJ54" s="495"/>
      <c r="AK54" s="495"/>
      <c r="AL54" s="495"/>
      <c r="AM54" s="495"/>
      <c r="AN54" s="495"/>
      <c r="AO54" s="495"/>
      <c r="AP54" s="495"/>
      <c r="AQ54" s="495"/>
      <c r="AR54" s="495"/>
      <c r="AS54" s="495"/>
      <c r="AT54" s="495"/>
      <c r="AU54" s="495"/>
      <c r="AV54" s="495"/>
      <c r="AW54" s="495"/>
      <c r="AX54" s="495"/>
      <c r="AY54" s="495"/>
      <c r="AZ54" s="495"/>
      <c r="BA54" s="495"/>
      <c r="BB54" s="495"/>
      <c r="BC54" s="495"/>
      <c r="BD54" s="495"/>
      <c r="BE54" s="495"/>
      <c r="BF54" s="495"/>
      <c r="BG54" s="495"/>
      <c r="BH54" s="495"/>
      <c r="BI54" s="495"/>
      <c r="BJ54" s="495"/>
      <c r="BK54" s="495"/>
      <c r="BL54" s="495"/>
      <c r="BM54" s="495"/>
      <c r="BN54" s="495"/>
      <c r="BO54" s="495"/>
      <c r="BP54" s="495"/>
      <c r="BQ54" s="495"/>
      <c r="BR54" s="495"/>
      <c r="BS54" s="495"/>
      <c r="BT54" s="495"/>
      <c r="BU54" s="495"/>
      <c r="BV54" s="495"/>
      <c r="BW54" s="495"/>
      <c r="BX54" s="495"/>
      <c r="BY54" s="495"/>
      <c r="BZ54" s="495"/>
      <c r="CA54" s="495"/>
      <c r="CB54" s="495"/>
      <c r="CC54" s="495"/>
      <c r="CD54" s="495"/>
      <c r="CE54" s="495"/>
      <c r="CF54" s="495"/>
      <c r="CG54" s="495"/>
      <c r="CH54" s="495"/>
      <c r="CI54" s="495"/>
      <c r="CJ54" s="495"/>
      <c r="CK54" s="495"/>
      <c r="CL54" s="495"/>
      <c r="CM54" s="495"/>
      <c r="CN54" s="495"/>
      <c r="CO54" s="495"/>
      <c r="CP54" s="495"/>
      <c r="CQ54" s="495"/>
      <c r="CR54" s="495"/>
      <c r="CS54" s="495"/>
      <c r="CT54" s="495"/>
      <c r="CU54" s="495"/>
      <c r="CV54" s="495"/>
      <c r="CW54" s="495"/>
      <c r="CX54" s="495"/>
      <c r="CY54" s="495"/>
      <c r="CZ54" s="495"/>
      <c r="DA54" s="495"/>
      <c r="DB54" s="495"/>
      <c r="DC54" s="495"/>
      <c r="DD54" s="495"/>
      <c r="DE54" s="495"/>
      <c r="DF54" s="495"/>
      <c r="DG54" s="495"/>
      <c r="DH54" s="495"/>
      <c r="DI54" s="495"/>
      <c r="DJ54" s="495"/>
      <c r="DK54" s="495"/>
      <c r="DL54" s="495"/>
      <c r="DM54" s="495"/>
      <c r="DN54" s="495"/>
      <c r="DO54" s="495"/>
      <c r="DP54" s="495"/>
      <c r="DQ54" s="495"/>
      <c r="DR54" s="495"/>
      <c r="DS54" s="495"/>
      <c r="DT54" s="495"/>
      <c r="DU54" s="495"/>
      <c r="DV54" s="495"/>
      <c r="DW54" s="495"/>
      <c r="DX54" s="495"/>
      <c r="DY54" s="495"/>
      <c r="DZ54" s="495"/>
      <c r="EA54" s="495"/>
      <c r="EB54" s="495"/>
      <c r="EC54" s="495"/>
      <c r="ED54" s="495"/>
      <c r="EE54" s="495"/>
      <c r="EF54" s="495"/>
      <c r="EG54" s="495"/>
      <c r="EH54" s="495"/>
      <c r="EI54" s="495"/>
      <c r="EJ54" s="495"/>
      <c r="EK54" s="495"/>
      <c r="EL54" s="495"/>
      <c r="EM54" s="495"/>
      <c r="EN54" s="495"/>
      <c r="EO54" s="495"/>
      <c r="EP54" s="495"/>
      <c r="EQ54" s="495"/>
      <c r="ER54" s="495"/>
      <c r="ES54" s="495"/>
      <c r="ET54" s="495"/>
      <c r="EU54" s="495"/>
      <c r="EV54" s="495"/>
      <c r="EW54" s="495"/>
      <c r="EX54" s="495"/>
      <c r="EY54" s="495"/>
      <c r="EZ54" s="495"/>
      <c r="FA54" s="495"/>
      <c r="FB54" s="495"/>
    </row>
    <row r="55" spans="1:158" s="325" customFormat="1" hidden="1" x14ac:dyDescent="0.25">
      <c r="A55" s="331" t="s">
        <v>149</v>
      </c>
      <c r="B55" s="457"/>
      <c r="C55" s="234">
        <f>C50+ROUND((C52+C53)/3.9,0)+C54+C48</f>
        <v>3003.6296296296296</v>
      </c>
      <c r="D55" s="600"/>
      <c r="E55" s="600"/>
      <c r="F55" s="395"/>
      <c r="G55" s="495"/>
      <c r="H55" s="495"/>
      <c r="I55" s="495"/>
      <c r="J55" s="495"/>
      <c r="K55" s="495"/>
      <c r="L55" s="495"/>
      <c r="M55" s="495"/>
      <c r="N55" s="495"/>
      <c r="O55" s="495"/>
      <c r="P55" s="495"/>
      <c r="Q55" s="495"/>
      <c r="R55" s="495"/>
      <c r="S55" s="495"/>
      <c r="T55" s="495"/>
      <c r="U55" s="495"/>
      <c r="V55" s="495"/>
      <c r="W55" s="495"/>
      <c r="X55" s="495"/>
      <c r="Y55" s="495"/>
      <c r="Z55" s="495"/>
      <c r="AA55" s="495"/>
      <c r="AB55" s="495"/>
      <c r="AC55" s="495"/>
      <c r="AD55" s="495"/>
      <c r="AE55" s="495"/>
      <c r="AF55" s="495"/>
      <c r="AG55" s="495"/>
      <c r="AH55" s="495"/>
      <c r="AI55" s="495"/>
      <c r="AJ55" s="495"/>
      <c r="AK55" s="495"/>
      <c r="AL55" s="495"/>
      <c r="AM55" s="495"/>
      <c r="AN55" s="495"/>
      <c r="AO55" s="495"/>
      <c r="AP55" s="495"/>
      <c r="AQ55" s="495"/>
      <c r="AR55" s="495"/>
      <c r="AS55" s="495"/>
      <c r="AT55" s="495"/>
      <c r="AU55" s="495"/>
      <c r="AV55" s="495"/>
      <c r="AW55" s="495"/>
      <c r="AX55" s="495"/>
      <c r="AY55" s="495"/>
      <c r="AZ55" s="495"/>
      <c r="BA55" s="495"/>
      <c r="BB55" s="495"/>
      <c r="BC55" s="495"/>
      <c r="BD55" s="495"/>
      <c r="BE55" s="495"/>
      <c r="BF55" s="495"/>
      <c r="BG55" s="495"/>
      <c r="BH55" s="495"/>
      <c r="BI55" s="495"/>
      <c r="BJ55" s="495"/>
      <c r="BK55" s="495"/>
      <c r="BL55" s="495"/>
      <c r="BM55" s="495"/>
      <c r="BN55" s="495"/>
      <c r="BO55" s="495"/>
      <c r="BP55" s="495"/>
      <c r="BQ55" s="495"/>
      <c r="BR55" s="495"/>
      <c r="BS55" s="495"/>
      <c r="BT55" s="495"/>
      <c r="BU55" s="495"/>
      <c r="BV55" s="495"/>
      <c r="BW55" s="495"/>
      <c r="BX55" s="495"/>
      <c r="BY55" s="495"/>
      <c r="BZ55" s="495"/>
      <c r="CA55" s="495"/>
      <c r="CB55" s="495"/>
      <c r="CC55" s="495"/>
      <c r="CD55" s="495"/>
      <c r="CE55" s="495"/>
      <c r="CF55" s="495"/>
      <c r="CG55" s="495"/>
      <c r="CH55" s="495"/>
      <c r="CI55" s="495"/>
      <c r="CJ55" s="495"/>
      <c r="CK55" s="495"/>
      <c r="CL55" s="495"/>
      <c r="CM55" s="495"/>
      <c r="CN55" s="495"/>
      <c r="CO55" s="495"/>
      <c r="CP55" s="495"/>
      <c r="CQ55" s="495"/>
      <c r="CR55" s="495"/>
      <c r="CS55" s="495"/>
      <c r="CT55" s="495"/>
      <c r="CU55" s="495"/>
      <c r="CV55" s="495"/>
      <c r="CW55" s="495"/>
      <c r="CX55" s="495"/>
      <c r="CY55" s="495"/>
      <c r="CZ55" s="495"/>
      <c r="DA55" s="495"/>
      <c r="DB55" s="495"/>
      <c r="DC55" s="495"/>
      <c r="DD55" s="495"/>
      <c r="DE55" s="495"/>
      <c r="DF55" s="495"/>
      <c r="DG55" s="495"/>
      <c r="DH55" s="495"/>
      <c r="DI55" s="495"/>
      <c r="DJ55" s="495"/>
      <c r="DK55" s="495"/>
      <c r="DL55" s="495"/>
      <c r="DM55" s="495"/>
      <c r="DN55" s="495"/>
      <c r="DO55" s="495"/>
      <c r="DP55" s="495"/>
      <c r="DQ55" s="495"/>
      <c r="DR55" s="495"/>
      <c r="DS55" s="495"/>
      <c r="DT55" s="495"/>
      <c r="DU55" s="495"/>
      <c r="DV55" s="495"/>
      <c r="DW55" s="495"/>
      <c r="DX55" s="495"/>
      <c r="DY55" s="495"/>
      <c r="DZ55" s="495"/>
      <c r="EA55" s="495"/>
      <c r="EB55" s="495"/>
      <c r="EC55" s="495"/>
      <c r="ED55" s="495"/>
      <c r="EE55" s="495"/>
      <c r="EF55" s="495"/>
      <c r="EG55" s="495"/>
      <c r="EH55" s="495"/>
      <c r="EI55" s="495"/>
      <c r="EJ55" s="495"/>
      <c r="EK55" s="495"/>
      <c r="EL55" s="495"/>
      <c r="EM55" s="495"/>
      <c r="EN55" s="495"/>
      <c r="EO55" s="495"/>
      <c r="EP55" s="495"/>
      <c r="EQ55" s="495"/>
      <c r="ER55" s="495"/>
      <c r="ES55" s="495"/>
      <c r="ET55" s="495"/>
      <c r="EU55" s="495"/>
      <c r="EV55" s="495"/>
      <c r="EW55" s="495"/>
      <c r="EX55" s="495"/>
      <c r="EY55" s="495"/>
      <c r="EZ55" s="495"/>
      <c r="FA55" s="495"/>
      <c r="FB55" s="495"/>
    </row>
    <row r="56" spans="1:158" s="325" customFormat="1" ht="17.25" hidden="1" customHeight="1" x14ac:dyDescent="0.25">
      <c r="A56" s="268" t="s">
        <v>7</v>
      </c>
      <c r="B56" s="251"/>
      <c r="C56" s="226"/>
      <c r="D56" s="226"/>
      <c r="E56" s="226"/>
      <c r="F56" s="226"/>
      <c r="G56" s="495"/>
      <c r="H56" s="495"/>
      <c r="I56" s="495"/>
      <c r="J56" s="495"/>
      <c r="K56" s="495"/>
      <c r="L56" s="495"/>
      <c r="M56" s="495"/>
      <c r="N56" s="495"/>
      <c r="O56" s="495"/>
      <c r="P56" s="495"/>
      <c r="Q56" s="495"/>
      <c r="R56" s="495"/>
      <c r="S56" s="495"/>
      <c r="T56" s="495"/>
      <c r="U56" s="495"/>
      <c r="V56" s="495"/>
      <c r="W56" s="495"/>
      <c r="X56" s="495"/>
      <c r="Y56" s="495"/>
      <c r="Z56" s="495"/>
      <c r="AA56" s="495"/>
      <c r="AB56" s="495"/>
      <c r="AC56" s="495"/>
      <c r="AD56" s="495"/>
      <c r="AE56" s="495"/>
      <c r="AF56" s="495"/>
      <c r="AG56" s="495"/>
      <c r="AH56" s="495"/>
      <c r="AI56" s="495"/>
      <c r="AJ56" s="495"/>
      <c r="AK56" s="495"/>
      <c r="AL56" s="495"/>
      <c r="AM56" s="495"/>
      <c r="AN56" s="495"/>
      <c r="AO56" s="495"/>
      <c r="AP56" s="495"/>
      <c r="AQ56" s="495"/>
      <c r="AR56" s="495"/>
      <c r="AS56" s="495"/>
      <c r="AT56" s="495"/>
      <c r="AU56" s="495"/>
      <c r="AV56" s="495"/>
      <c r="AW56" s="495"/>
      <c r="AX56" s="495"/>
      <c r="AY56" s="495"/>
      <c r="AZ56" s="495"/>
      <c r="BA56" s="495"/>
      <c r="BB56" s="495"/>
      <c r="BC56" s="495"/>
      <c r="BD56" s="495"/>
      <c r="BE56" s="495"/>
      <c r="BF56" s="495"/>
      <c r="BG56" s="495"/>
      <c r="BH56" s="495"/>
      <c r="BI56" s="495"/>
      <c r="BJ56" s="495"/>
      <c r="BK56" s="495"/>
      <c r="BL56" s="495"/>
      <c r="BM56" s="495"/>
      <c r="BN56" s="495"/>
      <c r="BO56" s="495"/>
      <c r="BP56" s="495"/>
      <c r="BQ56" s="495"/>
      <c r="BR56" s="495"/>
      <c r="BS56" s="495"/>
      <c r="BT56" s="495"/>
      <c r="BU56" s="495"/>
      <c r="BV56" s="495"/>
      <c r="BW56" s="495"/>
      <c r="BX56" s="495"/>
      <c r="BY56" s="495"/>
      <c r="BZ56" s="495"/>
      <c r="CA56" s="495"/>
      <c r="CB56" s="495"/>
      <c r="CC56" s="495"/>
      <c r="CD56" s="495"/>
      <c r="CE56" s="495"/>
      <c r="CF56" s="495"/>
      <c r="CG56" s="495"/>
      <c r="CH56" s="495"/>
      <c r="CI56" s="495"/>
      <c r="CJ56" s="495"/>
      <c r="CK56" s="495"/>
      <c r="CL56" s="495"/>
      <c r="CM56" s="495"/>
      <c r="CN56" s="495"/>
      <c r="CO56" s="495"/>
      <c r="CP56" s="495"/>
      <c r="CQ56" s="495"/>
      <c r="CR56" s="495"/>
      <c r="CS56" s="495"/>
      <c r="CT56" s="495"/>
      <c r="CU56" s="495"/>
      <c r="CV56" s="495"/>
      <c r="CW56" s="495"/>
      <c r="CX56" s="495"/>
      <c r="CY56" s="495"/>
      <c r="CZ56" s="495"/>
      <c r="DA56" s="495"/>
      <c r="DB56" s="495"/>
      <c r="DC56" s="495"/>
      <c r="DD56" s="495"/>
      <c r="DE56" s="495"/>
      <c r="DF56" s="495"/>
      <c r="DG56" s="495"/>
      <c r="DH56" s="495"/>
      <c r="DI56" s="495"/>
      <c r="DJ56" s="495"/>
      <c r="DK56" s="495"/>
      <c r="DL56" s="495"/>
      <c r="DM56" s="495"/>
      <c r="DN56" s="495"/>
      <c r="DO56" s="495"/>
      <c r="DP56" s="495"/>
      <c r="DQ56" s="495"/>
      <c r="DR56" s="495"/>
      <c r="DS56" s="495"/>
      <c r="DT56" s="495"/>
      <c r="DU56" s="495"/>
      <c r="DV56" s="495"/>
      <c r="DW56" s="495"/>
      <c r="DX56" s="495"/>
      <c r="DY56" s="495"/>
      <c r="DZ56" s="495"/>
      <c r="EA56" s="495"/>
      <c r="EB56" s="495"/>
      <c r="EC56" s="495"/>
      <c r="ED56" s="495"/>
      <c r="EE56" s="495"/>
      <c r="EF56" s="495"/>
      <c r="EG56" s="495"/>
      <c r="EH56" s="495"/>
      <c r="EI56" s="495"/>
      <c r="EJ56" s="495"/>
      <c r="EK56" s="495"/>
      <c r="EL56" s="495"/>
      <c r="EM56" s="495"/>
      <c r="EN56" s="495"/>
      <c r="EO56" s="495"/>
      <c r="EP56" s="495"/>
      <c r="EQ56" s="495"/>
      <c r="ER56" s="495"/>
      <c r="ES56" s="495"/>
      <c r="ET56" s="495"/>
      <c r="EU56" s="495"/>
      <c r="EV56" s="495"/>
      <c r="EW56" s="495"/>
      <c r="EX56" s="495"/>
      <c r="EY56" s="495"/>
      <c r="EZ56" s="495"/>
      <c r="FA56" s="495"/>
      <c r="FB56" s="495"/>
    </row>
    <row r="57" spans="1:158" s="325" customFormat="1" ht="17.25" hidden="1" customHeight="1" x14ac:dyDescent="0.25">
      <c r="A57" s="270" t="s">
        <v>74</v>
      </c>
      <c r="B57" s="251"/>
      <c r="C57" s="226"/>
      <c r="D57" s="226"/>
      <c r="E57" s="226"/>
      <c r="F57" s="226"/>
      <c r="G57" s="495"/>
      <c r="H57" s="495"/>
      <c r="I57" s="495"/>
      <c r="J57" s="495"/>
      <c r="K57" s="495"/>
      <c r="L57" s="495"/>
      <c r="M57" s="495"/>
      <c r="N57" s="495"/>
      <c r="O57" s="495"/>
      <c r="P57" s="495"/>
      <c r="Q57" s="495"/>
      <c r="R57" s="495"/>
      <c r="S57" s="495"/>
      <c r="T57" s="495"/>
      <c r="U57" s="495"/>
      <c r="V57" s="495"/>
      <c r="W57" s="495"/>
      <c r="X57" s="495"/>
      <c r="Y57" s="495"/>
      <c r="Z57" s="495"/>
      <c r="AA57" s="495"/>
      <c r="AB57" s="495"/>
      <c r="AC57" s="495"/>
      <c r="AD57" s="495"/>
      <c r="AE57" s="495"/>
      <c r="AF57" s="495"/>
      <c r="AG57" s="495"/>
      <c r="AH57" s="495"/>
      <c r="AI57" s="495"/>
      <c r="AJ57" s="495"/>
      <c r="AK57" s="495"/>
      <c r="AL57" s="495"/>
      <c r="AM57" s="495"/>
      <c r="AN57" s="495"/>
      <c r="AO57" s="495"/>
      <c r="AP57" s="495"/>
      <c r="AQ57" s="495"/>
      <c r="AR57" s="495"/>
      <c r="AS57" s="495"/>
      <c r="AT57" s="495"/>
      <c r="AU57" s="495"/>
      <c r="AV57" s="495"/>
      <c r="AW57" s="495"/>
      <c r="AX57" s="495"/>
      <c r="AY57" s="495"/>
      <c r="AZ57" s="495"/>
      <c r="BA57" s="495"/>
      <c r="BB57" s="495"/>
      <c r="BC57" s="495"/>
      <c r="BD57" s="495"/>
      <c r="BE57" s="495"/>
      <c r="BF57" s="495"/>
      <c r="BG57" s="495"/>
      <c r="BH57" s="495"/>
      <c r="BI57" s="495"/>
      <c r="BJ57" s="495"/>
      <c r="BK57" s="495"/>
      <c r="BL57" s="495"/>
      <c r="BM57" s="495"/>
      <c r="BN57" s="495"/>
      <c r="BO57" s="495"/>
      <c r="BP57" s="495"/>
      <c r="BQ57" s="495"/>
      <c r="BR57" s="495"/>
      <c r="BS57" s="495"/>
      <c r="BT57" s="495"/>
      <c r="BU57" s="495"/>
      <c r="BV57" s="495"/>
      <c r="BW57" s="495"/>
      <c r="BX57" s="495"/>
      <c r="BY57" s="495"/>
      <c r="BZ57" s="495"/>
      <c r="CA57" s="495"/>
      <c r="CB57" s="495"/>
      <c r="CC57" s="495"/>
      <c r="CD57" s="495"/>
      <c r="CE57" s="495"/>
      <c r="CF57" s="495"/>
      <c r="CG57" s="495"/>
      <c r="CH57" s="495"/>
      <c r="CI57" s="495"/>
      <c r="CJ57" s="495"/>
      <c r="CK57" s="495"/>
      <c r="CL57" s="495"/>
      <c r="CM57" s="495"/>
      <c r="CN57" s="495"/>
      <c r="CO57" s="495"/>
      <c r="CP57" s="495"/>
      <c r="CQ57" s="495"/>
      <c r="CR57" s="495"/>
      <c r="CS57" s="495"/>
      <c r="CT57" s="495"/>
      <c r="CU57" s="495"/>
      <c r="CV57" s="495"/>
      <c r="CW57" s="495"/>
      <c r="CX57" s="495"/>
      <c r="CY57" s="495"/>
      <c r="CZ57" s="495"/>
      <c r="DA57" s="495"/>
      <c r="DB57" s="495"/>
      <c r="DC57" s="495"/>
      <c r="DD57" s="495"/>
      <c r="DE57" s="495"/>
      <c r="DF57" s="495"/>
      <c r="DG57" s="495"/>
      <c r="DH57" s="495"/>
      <c r="DI57" s="495"/>
      <c r="DJ57" s="495"/>
      <c r="DK57" s="495"/>
      <c r="DL57" s="495"/>
      <c r="DM57" s="495"/>
      <c r="DN57" s="495"/>
      <c r="DO57" s="495"/>
      <c r="DP57" s="495"/>
      <c r="DQ57" s="495"/>
      <c r="DR57" s="495"/>
      <c r="DS57" s="495"/>
      <c r="DT57" s="495"/>
      <c r="DU57" s="495"/>
      <c r="DV57" s="495"/>
      <c r="DW57" s="495"/>
      <c r="DX57" s="495"/>
      <c r="DY57" s="495"/>
      <c r="DZ57" s="495"/>
      <c r="EA57" s="495"/>
      <c r="EB57" s="495"/>
      <c r="EC57" s="495"/>
      <c r="ED57" s="495"/>
      <c r="EE57" s="495"/>
      <c r="EF57" s="495"/>
      <c r="EG57" s="495"/>
      <c r="EH57" s="495"/>
      <c r="EI57" s="495"/>
      <c r="EJ57" s="495"/>
      <c r="EK57" s="495"/>
      <c r="EL57" s="495"/>
      <c r="EM57" s="495"/>
      <c r="EN57" s="495"/>
      <c r="EO57" s="495"/>
      <c r="EP57" s="495"/>
      <c r="EQ57" s="495"/>
      <c r="ER57" s="495"/>
      <c r="ES57" s="495"/>
      <c r="ET57" s="495"/>
      <c r="EU57" s="495"/>
      <c r="EV57" s="495"/>
      <c r="EW57" s="495"/>
      <c r="EX57" s="495"/>
      <c r="EY57" s="495"/>
      <c r="EZ57" s="495"/>
      <c r="FA57" s="495"/>
      <c r="FB57" s="495"/>
    </row>
    <row r="58" spans="1:158" s="325" customFormat="1" ht="13.5" hidden="1" customHeight="1" x14ac:dyDescent="0.25">
      <c r="A58" s="271" t="s">
        <v>137</v>
      </c>
      <c r="B58" s="225"/>
      <c r="C58" s="226"/>
      <c r="D58" s="226"/>
      <c r="E58" s="226"/>
      <c r="F58" s="226"/>
      <c r="G58" s="495"/>
      <c r="H58" s="495"/>
      <c r="I58" s="495"/>
      <c r="J58" s="495"/>
      <c r="K58" s="495"/>
      <c r="L58" s="495"/>
      <c r="M58" s="495"/>
      <c r="N58" s="495"/>
      <c r="O58" s="495"/>
      <c r="P58" s="495"/>
      <c r="Q58" s="495"/>
      <c r="R58" s="495"/>
      <c r="S58" s="495"/>
      <c r="T58" s="495"/>
      <c r="U58" s="495"/>
      <c r="V58" s="495"/>
      <c r="W58" s="495"/>
      <c r="X58" s="495"/>
      <c r="Y58" s="495"/>
      <c r="Z58" s="495"/>
      <c r="AA58" s="495"/>
      <c r="AB58" s="495"/>
      <c r="AC58" s="495"/>
      <c r="AD58" s="495"/>
      <c r="AE58" s="495"/>
      <c r="AF58" s="495"/>
      <c r="AG58" s="495"/>
      <c r="AH58" s="495"/>
      <c r="AI58" s="495"/>
      <c r="AJ58" s="495"/>
      <c r="AK58" s="495"/>
      <c r="AL58" s="495"/>
      <c r="AM58" s="495"/>
      <c r="AN58" s="495"/>
      <c r="AO58" s="495"/>
      <c r="AP58" s="495"/>
      <c r="AQ58" s="495"/>
      <c r="AR58" s="495"/>
      <c r="AS58" s="495"/>
      <c r="AT58" s="495"/>
      <c r="AU58" s="495"/>
      <c r="AV58" s="495"/>
      <c r="AW58" s="495"/>
      <c r="AX58" s="495"/>
      <c r="AY58" s="495"/>
      <c r="AZ58" s="495"/>
      <c r="BA58" s="495"/>
      <c r="BB58" s="495"/>
      <c r="BC58" s="495"/>
      <c r="BD58" s="495"/>
      <c r="BE58" s="495"/>
      <c r="BF58" s="495"/>
      <c r="BG58" s="495"/>
      <c r="BH58" s="495"/>
      <c r="BI58" s="495"/>
      <c r="BJ58" s="495"/>
      <c r="BK58" s="495"/>
      <c r="BL58" s="495"/>
      <c r="BM58" s="495"/>
      <c r="BN58" s="495"/>
      <c r="BO58" s="495"/>
      <c r="BP58" s="495"/>
      <c r="BQ58" s="495"/>
      <c r="BR58" s="495"/>
      <c r="BS58" s="495"/>
      <c r="BT58" s="495"/>
      <c r="BU58" s="495"/>
      <c r="BV58" s="495"/>
      <c r="BW58" s="495"/>
      <c r="BX58" s="495"/>
      <c r="BY58" s="495"/>
      <c r="BZ58" s="495"/>
      <c r="CA58" s="495"/>
      <c r="CB58" s="495"/>
      <c r="CC58" s="495"/>
      <c r="CD58" s="495"/>
      <c r="CE58" s="495"/>
      <c r="CF58" s="495"/>
      <c r="CG58" s="495"/>
      <c r="CH58" s="495"/>
      <c r="CI58" s="495"/>
      <c r="CJ58" s="495"/>
      <c r="CK58" s="495"/>
      <c r="CL58" s="495"/>
      <c r="CM58" s="495"/>
      <c r="CN58" s="495"/>
      <c r="CO58" s="495"/>
      <c r="CP58" s="495"/>
      <c r="CQ58" s="495"/>
      <c r="CR58" s="495"/>
      <c r="CS58" s="495"/>
      <c r="CT58" s="495"/>
      <c r="CU58" s="495"/>
      <c r="CV58" s="495"/>
      <c r="CW58" s="495"/>
      <c r="CX58" s="495"/>
      <c r="CY58" s="495"/>
      <c r="CZ58" s="495"/>
      <c r="DA58" s="495"/>
      <c r="DB58" s="495"/>
      <c r="DC58" s="495"/>
      <c r="DD58" s="495"/>
      <c r="DE58" s="495"/>
      <c r="DF58" s="495"/>
      <c r="DG58" s="495"/>
      <c r="DH58" s="495"/>
      <c r="DI58" s="495"/>
      <c r="DJ58" s="495"/>
      <c r="DK58" s="495"/>
      <c r="DL58" s="495"/>
      <c r="DM58" s="495"/>
      <c r="DN58" s="495"/>
      <c r="DO58" s="495"/>
      <c r="DP58" s="495"/>
      <c r="DQ58" s="495"/>
      <c r="DR58" s="495"/>
      <c r="DS58" s="495"/>
      <c r="DT58" s="495"/>
      <c r="DU58" s="495"/>
      <c r="DV58" s="495"/>
      <c r="DW58" s="495"/>
      <c r="DX58" s="495"/>
      <c r="DY58" s="495"/>
      <c r="DZ58" s="495"/>
      <c r="EA58" s="495"/>
      <c r="EB58" s="495"/>
      <c r="EC58" s="495"/>
      <c r="ED58" s="495"/>
      <c r="EE58" s="495"/>
      <c r="EF58" s="495"/>
      <c r="EG58" s="495"/>
      <c r="EH58" s="495"/>
      <c r="EI58" s="495"/>
      <c r="EJ58" s="495"/>
      <c r="EK58" s="495"/>
      <c r="EL58" s="495"/>
      <c r="EM58" s="495"/>
      <c r="EN58" s="495"/>
      <c r="EO58" s="495"/>
      <c r="EP58" s="495"/>
      <c r="EQ58" s="495"/>
      <c r="ER58" s="495"/>
      <c r="ES58" s="495"/>
      <c r="ET58" s="495"/>
      <c r="EU58" s="495"/>
      <c r="EV58" s="495"/>
      <c r="EW58" s="495"/>
      <c r="EX58" s="495"/>
      <c r="EY58" s="495"/>
      <c r="EZ58" s="495"/>
      <c r="FA58" s="495"/>
      <c r="FB58" s="495"/>
    </row>
    <row r="59" spans="1:158" s="325" customFormat="1" ht="15" hidden="1" customHeight="1" x14ac:dyDescent="0.25">
      <c r="A59" s="271" t="s">
        <v>11</v>
      </c>
      <c r="B59" s="225">
        <v>240</v>
      </c>
      <c r="C59" s="226">
        <v>20</v>
      </c>
      <c r="D59" s="382">
        <v>3</v>
      </c>
      <c r="E59" s="226">
        <f>ROUND(F59/B59,0)</f>
        <v>0</v>
      </c>
      <c r="F59" s="226">
        <f>ROUND(C59*D59,0)</f>
        <v>60</v>
      </c>
      <c r="G59" s="495"/>
      <c r="H59" s="495"/>
      <c r="I59" s="495"/>
      <c r="J59" s="495"/>
      <c r="K59" s="495"/>
      <c r="L59" s="495"/>
      <c r="M59" s="495"/>
      <c r="N59" s="495"/>
      <c r="O59" s="495"/>
      <c r="P59" s="495"/>
      <c r="Q59" s="495"/>
      <c r="R59" s="495"/>
      <c r="S59" s="495"/>
      <c r="T59" s="495"/>
      <c r="U59" s="495"/>
      <c r="V59" s="495"/>
      <c r="W59" s="495"/>
      <c r="X59" s="495"/>
      <c r="Y59" s="495"/>
      <c r="Z59" s="495"/>
      <c r="AA59" s="495"/>
      <c r="AB59" s="495"/>
      <c r="AC59" s="495"/>
      <c r="AD59" s="495"/>
      <c r="AE59" s="495"/>
      <c r="AF59" s="495"/>
      <c r="AG59" s="495"/>
      <c r="AH59" s="495"/>
      <c r="AI59" s="495"/>
      <c r="AJ59" s="495"/>
      <c r="AK59" s="495"/>
      <c r="AL59" s="495"/>
      <c r="AM59" s="495"/>
      <c r="AN59" s="495"/>
      <c r="AO59" s="495"/>
      <c r="AP59" s="495"/>
      <c r="AQ59" s="495"/>
      <c r="AR59" s="495"/>
      <c r="AS59" s="495"/>
      <c r="AT59" s="495"/>
      <c r="AU59" s="495"/>
      <c r="AV59" s="495"/>
      <c r="AW59" s="495"/>
      <c r="AX59" s="495"/>
      <c r="AY59" s="495"/>
      <c r="AZ59" s="495"/>
      <c r="BA59" s="495"/>
      <c r="BB59" s="495"/>
      <c r="BC59" s="495"/>
      <c r="BD59" s="495"/>
      <c r="BE59" s="495"/>
      <c r="BF59" s="495"/>
      <c r="BG59" s="495"/>
      <c r="BH59" s="495"/>
      <c r="BI59" s="495"/>
      <c r="BJ59" s="495"/>
      <c r="BK59" s="495"/>
      <c r="BL59" s="495"/>
      <c r="BM59" s="495"/>
      <c r="BN59" s="495"/>
      <c r="BO59" s="495"/>
      <c r="BP59" s="495"/>
      <c r="BQ59" s="495"/>
      <c r="BR59" s="495"/>
      <c r="BS59" s="495"/>
      <c r="BT59" s="495"/>
      <c r="BU59" s="495"/>
      <c r="BV59" s="495"/>
      <c r="BW59" s="495"/>
      <c r="BX59" s="495"/>
      <c r="BY59" s="495"/>
      <c r="BZ59" s="495"/>
      <c r="CA59" s="495"/>
      <c r="CB59" s="495"/>
      <c r="CC59" s="495"/>
      <c r="CD59" s="495"/>
      <c r="CE59" s="495"/>
      <c r="CF59" s="495"/>
      <c r="CG59" s="495"/>
      <c r="CH59" s="495"/>
      <c r="CI59" s="495"/>
      <c r="CJ59" s="495"/>
      <c r="CK59" s="495"/>
      <c r="CL59" s="495"/>
      <c r="CM59" s="495"/>
      <c r="CN59" s="495"/>
      <c r="CO59" s="495"/>
      <c r="CP59" s="495"/>
      <c r="CQ59" s="495"/>
      <c r="CR59" s="495"/>
      <c r="CS59" s="495"/>
      <c r="CT59" s="495"/>
      <c r="CU59" s="495"/>
      <c r="CV59" s="495"/>
      <c r="CW59" s="495"/>
      <c r="CX59" s="495"/>
      <c r="CY59" s="495"/>
      <c r="CZ59" s="495"/>
      <c r="DA59" s="495"/>
      <c r="DB59" s="495"/>
      <c r="DC59" s="495"/>
      <c r="DD59" s="495"/>
      <c r="DE59" s="495"/>
      <c r="DF59" s="495"/>
      <c r="DG59" s="495"/>
      <c r="DH59" s="495"/>
      <c r="DI59" s="495"/>
      <c r="DJ59" s="495"/>
      <c r="DK59" s="495"/>
      <c r="DL59" s="495"/>
      <c r="DM59" s="495"/>
      <c r="DN59" s="495"/>
      <c r="DO59" s="495"/>
      <c r="DP59" s="495"/>
      <c r="DQ59" s="495"/>
      <c r="DR59" s="495"/>
      <c r="DS59" s="495"/>
      <c r="DT59" s="495"/>
      <c r="DU59" s="495"/>
      <c r="DV59" s="495"/>
      <c r="DW59" s="495"/>
      <c r="DX59" s="495"/>
      <c r="DY59" s="495"/>
      <c r="DZ59" s="495"/>
      <c r="EA59" s="495"/>
      <c r="EB59" s="495"/>
      <c r="EC59" s="495"/>
      <c r="ED59" s="495"/>
      <c r="EE59" s="495"/>
      <c r="EF59" s="495"/>
      <c r="EG59" s="495"/>
      <c r="EH59" s="495"/>
      <c r="EI59" s="495"/>
      <c r="EJ59" s="495"/>
      <c r="EK59" s="495"/>
      <c r="EL59" s="495"/>
      <c r="EM59" s="495"/>
      <c r="EN59" s="495"/>
      <c r="EO59" s="495"/>
      <c r="EP59" s="495"/>
      <c r="EQ59" s="495"/>
      <c r="ER59" s="495"/>
      <c r="ES59" s="495"/>
      <c r="ET59" s="495"/>
      <c r="EU59" s="495"/>
      <c r="EV59" s="495"/>
      <c r="EW59" s="495"/>
      <c r="EX59" s="495"/>
      <c r="EY59" s="495"/>
      <c r="EZ59" s="495"/>
      <c r="FA59" s="495"/>
      <c r="FB59" s="495"/>
    </row>
    <row r="60" spans="1:158" s="325" customFormat="1" ht="13.5" hidden="1" customHeight="1" x14ac:dyDescent="0.25">
      <c r="A60" s="239" t="s">
        <v>138</v>
      </c>
      <c r="B60" s="225"/>
      <c r="C60" s="450">
        <f>C59</f>
        <v>20</v>
      </c>
      <c r="D60" s="455">
        <f t="shared" ref="D60:F61" si="2">D59</f>
        <v>3</v>
      </c>
      <c r="E60" s="450">
        <f t="shared" si="2"/>
        <v>0</v>
      </c>
      <c r="F60" s="450">
        <f t="shared" si="2"/>
        <v>60</v>
      </c>
      <c r="G60" s="495"/>
      <c r="H60" s="495"/>
      <c r="I60" s="495"/>
      <c r="J60" s="495"/>
      <c r="K60" s="495"/>
      <c r="L60" s="495"/>
      <c r="M60" s="495"/>
      <c r="N60" s="495"/>
      <c r="O60" s="495"/>
      <c r="P60" s="495"/>
      <c r="Q60" s="495"/>
      <c r="R60" s="495"/>
      <c r="S60" s="495"/>
      <c r="T60" s="495"/>
      <c r="U60" s="495"/>
      <c r="V60" s="495"/>
      <c r="W60" s="495"/>
      <c r="X60" s="495"/>
      <c r="Y60" s="495"/>
      <c r="Z60" s="495"/>
      <c r="AA60" s="495"/>
      <c r="AB60" s="495"/>
      <c r="AC60" s="495"/>
      <c r="AD60" s="495"/>
      <c r="AE60" s="495"/>
      <c r="AF60" s="495"/>
      <c r="AG60" s="495"/>
      <c r="AH60" s="495"/>
      <c r="AI60" s="495"/>
      <c r="AJ60" s="495"/>
      <c r="AK60" s="495"/>
      <c r="AL60" s="495"/>
      <c r="AM60" s="495"/>
      <c r="AN60" s="495"/>
      <c r="AO60" s="495"/>
      <c r="AP60" s="495"/>
      <c r="AQ60" s="495"/>
      <c r="AR60" s="495"/>
      <c r="AS60" s="495"/>
      <c r="AT60" s="495"/>
      <c r="AU60" s="495"/>
      <c r="AV60" s="495"/>
      <c r="AW60" s="495"/>
      <c r="AX60" s="495"/>
      <c r="AY60" s="495"/>
      <c r="AZ60" s="495"/>
      <c r="BA60" s="495"/>
      <c r="BB60" s="495"/>
      <c r="BC60" s="495"/>
      <c r="BD60" s="495"/>
      <c r="BE60" s="495"/>
      <c r="BF60" s="495"/>
      <c r="BG60" s="495"/>
      <c r="BH60" s="495"/>
      <c r="BI60" s="495"/>
      <c r="BJ60" s="495"/>
      <c r="BK60" s="495"/>
      <c r="BL60" s="495"/>
      <c r="BM60" s="495"/>
      <c r="BN60" s="495"/>
      <c r="BO60" s="495"/>
      <c r="BP60" s="495"/>
      <c r="BQ60" s="495"/>
      <c r="BR60" s="495"/>
      <c r="BS60" s="495"/>
      <c r="BT60" s="495"/>
      <c r="BU60" s="495"/>
      <c r="BV60" s="495"/>
      <c r="BW60" s="495"/>
      <c r="BX60" s="495"/>
      <c r="BY60" s="495"/>
      <c r="BZ60" s="495"/>
      <c r="CA60" s="495"/>
      <c r="CB60" s="495"/>
      <c r="CC60" s="495"/>
      <c r="CD60" s="495"/>
      <c r="CE60" s="495"/>
      <c r="CF60" s="495"/>
      <c r="CG60" s="495"/>
      <c r="CH60" s="495"/>
      <c r="CI60" s="495"/>
      <c r="CJ60" s="495"/>
      <c r="CK60" s="495"/>
      <c r="CL60" s="495"/>
      <c r="CM60" s="495"/>
      <c r="CN60" s="495"/>
      <c r="CO60" s="495"/>
      <c r="CP60" s="495"/>
      <c r="CQ60" s="495"/>
      <c r="CR60" s="495"/>
      <c r="CS60" s="495"/>
      <c r="CT60" s="495"/>
      <c r="CU60" s="495"/>
      <c r="CV60" s="495"/>
      <c r="CW60" s="495"/>
      <c r="CX60" s="495"/>
      <c r="CY60" s="495"/>
      <c r="CZ60" s="495"/>
      <c r="DA60" s="495"/>
      <c r="DB60" s="495"/>
      <c r="DC60" s="495"/>
      <c r="DD60" s="495"/>
      <c r="DE60" s="495"/>
      <c r="DF60" s="495"/>
      <c r="DG60" s="495"/>
      <c r="DH60" s="495"/>
      <c r="DI60" s="495"/>
      <c r="DJ60" s="495"/>
      <c r="DK60" s="495"/>
      <c r="DL60" s="495"/>
      <c r="DM60" s="495"/>
      <c r="DN60" s="495"/>
      <c r="DO60" s="495"/>
      <c r="DP60" s="495"/>
      <c r="DQ60" s="495"/>
      <c r="DR60" s="495"/>
      <c r="DS60" s="495"/>
      <c r="DT60" s="495"/>
      <c r="DU60" s="495"/>
      <c r="DV60" s="495"/>
      <c r="DW60" s="495"/>
      <c r="DX60" s="495"/>
      <c r="DY60" s="495"/>
      <c r="DZ60" s="495"/>
      <c r="EA60" s="495"/>
      <c r="EB60" s="495"/>
      <c r="EC60" s="495"/>
      <c r="ED60" s="495"/>
      <c r="EE60" s="495"/>
      <c r="EF60" s="495"/>
      <c r="EG60" s="495"/>
      <c r="EH60" s="495"/>
      <c r="EI60" s="495"/>
      <c r="EJ60" s="495"/>
      <c r="EK60" s="495"/>
      <c r="EL60" s="495"/>
      <c r="EM60" s="495"/>
      <c r="EN60" s="495"/>
      <c r="EO60" s="495"/>
      <c r="EP60" s="495"/>
      <c r="EQ60" s="495"/>
      <c r="ER60" s="495"/>
      <c r="ES60" s="495"/>
      <c r="ET60" s="495"/>
      <c r="EU60" s="495"/>
      <c r="EV60" s="495"/>
      <c r="EW60" s="495"/>
      <c r="EX60" s="495"/>
      <c r="EY60" s="495"/>
      <c r="EZ60" s="495"/>
      <c r="FA60" s="495"/>
      <c r="FB60" s="495"/>
    </row>
    <row r="61" spans="1:158" s="325" customFormat="1" ht="19.5" hidden="1" customHeight="1" thickBot="1" x14ac:dyDescent="0.3">
      <c r="A61" s="448" t="s">
        <v>110</v>
      </c>
      <c r="B61" s="225"/>
      <c r="C61" s="434">
        <f>C60</f>
        <v>20</v>
      </c>
      <c r="D61" s="455">
        <f t="shared" si="2"/>
        <v>3</v>
      </c>
      <c r="E61" s="434">
        <f t="shared" si="2"/>
        <v>0</v>
      </c>
      <c r="F61" s="434">
        <f t="shared" si="2"/>
        <v>60</v>
      </c>
      <c r="G61" s="495"/>
      <c r="H61" s="495"/>
      <c r="I61" s="495"/>
      <c r="J61" s="495"/>
      <c r="K61" s="495"/>
      <c r="L61" s="495"/>
      <c r="M61" s="495"/>
      <c r="N61" s="495"/>
      <c r="O61" s="495"/>
      <c r="P61" s="495"/>
      <c r="Q61" s="495"/>
      <c r="R61" s="495"/>
      <c r="S61" s="495"/>
      <c r="T61" s="495"/>
      <c r="U61" s="495"/>
      <c r="V61" s="495"/>
      <c r="W61" s="495"/>
      <c r="X61" s="495"/>
      <c r="Y61" s="495"/>
      <c r="Z61" s="495"/>
      <c r="AA61" s="495"/>
      <c r="AB61" s="495"/>
      <c r="AC61" s="495"/>
      <c r="AD61" s="495"/>
      <c r="AE61" s="495"/>
      <c r="AF61" s="495"/>
      <c r="AG61" s="495"/>
      <c r="AH61" s="495"/>
      <c r="AI61" s="495"/>
      <c r="AJ61" s="495"/>
      <c r="AK61" s="495"/>
      <c r="AL61" s="495"/>
      <c r="AM61" s="495"/>
      <c r="AN61" s="495"/>
      <c r="AO61" s="495"/>
      <c r="AP61" s="495"/>
      <c r="AQ61" s="495"/>
      <c r="AR61" s="495"/>
      <c r="AS61" s="495"/>
      <c r="AT61" s="495"/>
      <c r="AU61" s="495"/>
      <c r="AV61" s="495"/>
      <c r="AW61" s="495"/>
      <c r="AX61" s="495"/>
      <c r="AY61" s="495"/>
      <c r="AZ61" s="495"/>
      <c r="BA61" s="495"/>
      <c r="BB61" s="495"/>
      <c r="BC61" s="495"/>
      <c r="BD61" s="495"/>
      <c r="BE61" s="495"/>
      <c r="BF61" s="495"/>
      <c r="BG61" s="495"/>
      <c r="BH61" s="495"/>
      <c r="BI61" s="495"/>
      <c r="BJ61" s="495"/>
      <c r="BK61" s="495"/>
      <c r="BL61" s="495"/>
      <c r="BM61" s="495"/>
      <c r="BN61" s="495"/>
      <c r="BO61" s="495"/>
      <c r="BP61" s="495"/>
      <c r="BQ61" s="495"/>
      <c r="BR61" s="495"/>
      <c r="BS61" s="495"/>
      <c r="BT61" s="495"/>
      <c r="BU61" s="495"/>
      <c r="BV61" s="495"/>
      <c r="BW61" s="495"/>
      <c r="BX61" s="495"/>
      <c r="BY61" s="495"/>
      <c r="BZ61" s="495"/>
      <c r="CA61" s="495"/>
      <c r="CB61" s="495"/>
      <c r="CC61" s="495"/>
      <c r="CD61" s="495"/>
      <c r="CE61" s="495"/>
      <c r="CF61" s="495"/>
      <c r="CG61" s="495"/>
      <c r="CH61" s="495"/>
      <c r="CI61" s="495"/>
      <c r="CJ61" s="495"/>
      <c r="CK61" s="495"/>
      <c r="CL61" s="495"/>
      <c r="CM61" s="495"/>
      <c r="CN61" s="495"/>
      <c r="CO61" s="495"/>
      <c r="CP61" s="495"/>
      <c r="CQ61" s="495"/>
      <c r="CR61" s="495"/>
      <c r="CS61" s="495"/>
      <c r="CT61" s="495"/>
      <c r="CU61" s="495"/>
      <c r="CV61" s="495"/>
      <c r="CW61" s="495"/>
      <c r="CX61" s="495"/>
      <c r="CY61" s="495"/>
      <c r="CZ61" s="495"/>
      <c r="DA61" s="495"/>
      <c r="DB61" s="495"/>
      <c r="DC61" s="495"/>
      <c r="DD61" s="495"/>
      <c r="DE61" s="495"/>
      <c r="DF61" s="495"/>
      <c r="DG61" s="495"/>
      <c r="DH61" s="495"/>
      <c r="DI61" s="495"/>
      <c r="DJ61" s="495"/>
      <c r="DK61" s="495"/>
      <c r="DL61" s="495"/>
      <c r="DM61" s="495"/>
      <c r="DN61" s="495"/>
      <c r="DO61" s="495"/>
      <c r="DP61" s="495"/>
      <c r="DQ61" s="495"/>
      <c r="DR61" s="495"/>
      <c r="DS61" s="495"/>
      <c r="DT61" s="495"/>
      <c r="DU61" s="495"/>
      <c r="DV61" s="495"/>
      <c r="DW61" s="495"/>
      <c r="DX61" s="495"/>
      <c r="DY61" s="495"/>
      <c r="DZ61" s="495"/>
      <c r="EA61" s="495"/>
      <c r="EB61" s="495"/>
      <c r="EC61" s="495"/>
      <c r="ED61" s="495"/>
      <c r="EE61" s="495"/>
      <c r="EF61" s="495"/>
      <c r="EG61" s="495"/>
      <c r="EH61" s="495"/>
      <c r="EI61" s="495"/>
      <c r="EJ61" s="495"/>
      <c r="EK61" s="495"/>
      <c r="EL61" s="495"/>
      <c r="EM61" s="495"/>
      <c r="EN61" s="495"/>
      <c r="EO61" s="495"/>
      <c r="EP61" s="495"/>
      <c r="EQ61" s="495"/>
      <c r="ER61" s="495"/>
      <c r="ES61" s="495"/>
      <c r="ET61" s="495"/>
      <c r="EU61" s="495"/>
      <c r="EV61" s="495"/>
      <c r="EW61" s="495"/>
      <c r="EX61" s="495"/>
      <c r="EY61" s="495"/>
      <c r="EZ61" s="495"/>
      <c r="FA61" s="495"/>
      <c r="FB61" s="495"/>
    </row>
    <row r="62" spans="1:158" s="325" customFormat="1" ht="15" hidden="1" customHeight="1" thickBot="1" x14ac:dyDescent="0.3">
      <c r="A62" s="586" t="s">
        <v>10</v>
      </c>
      <c r="B62" s="601"/>
      <c r="C62" s="601"/>
      <c r="D62" s="601"/>
      <c r="E62" s="601"/>
      <c r="F62" s="601"/>
      <c r="G62" s="495"/>
      <c r="H62" s="495"/>
      <c r="I62" s="495"/>
      <c r="J62" s="495"/>
      <c r="K62" s="495"/>
      <c r="L62" s="495"/>
      <c r="M62" s="495"/>
      <c r="N62" s="495"/>
      <c r="O62" s="495"/>
      <c r="P62" s="495"/>
      <c r="Q62" s="495"/>
      <c r="R62" s="495"/>
      <c r="S62" s="495"/>
      <c r="T62" s="495"/>
      <c r="U62" s="495"/>
      <c r="V62" s="495"/>
      <c r="W62" s="495"/>
      <c r="X62" s="495"/>
      <c r="Y62" s="495"/>
      <c r="Z62" s="495"/>
      <c r="AA62" s="495"/>
      <c r="AB62" s="495"/>
      <c r="AC62" s="495"/>
      <c r="AD62" s="495"/>
      <c r="AE62" s="495"/>
      <c r="AF62" s="495"/>
      <c r="AG62" s="495"/>
      <c r="AH62" s="495"/>
      <c r="AI62" s="495"/>
      <c r="AJ62" s="495"/>
      <c r="AK62" s="495"/>
      <c r="AL62" s="495"/>
      <c r="AM62" s="495"/>
      <c r="AN62" s="495"/>
      <c r="AO62" s="495"/>
      <c r="AP62" s="495"/>
      <c r="AQ62" s="495"/>
      <c r="AR62" s="495"/>
      <c r="AS62" s="495"/>
      <c r="AT62" s="495"/>
      <c r="AU62" s="495"/>
      <c r="AV62" s="495"/>
      <c r="AW62" s="495"/>
      <c r="AX62" s="495"/>
      <c r="AY62" s="495"/>
      <c r="AZ62" s="495"/>
      <c r="BA62" s="495"/>
      <c r="BB62" s="495"/>
      <c r="BC62" s="495"/>
      <c r="BD62" s="495"/>
      <c r="BE62" s="495"/>
      <c r="BF62" s="495"/>
      <c r="BG62" s="495"/>
      <c r="BH62" s="495"/>
      <c r="BI62" s="495"/>
      <c r="BJ62" s="495"/>
      <c r="BK62" s="495"/>
      <c r="BL62" s="495"/>
      <c r="BM62" s="495"/>
      <c r="BN62" s="495"/>
      <c r="BO62" s="495"/>
      <c r="BP62" s="495"/>
      <c r="BQ62" s="495"/>
      <c r="BR62" s="495"/>
      <c r="BS62" s="495"/>
      <c r="BT62" s="495"/>
      <c r="BU62" s="495"/>
      <c r="BV62" s="495"/>
      <c r="BW62" s="495"/>
      <c r="BX62" s="495"/>
      <c r="BY62" s="495"/>
      <c r="BZ62" s="495"/>
      <c r="CA62" s="495"/>
      <c r="CB62" s="495"/>
      <c r="CC62" s="495"/>
      <c r="CD62" s="495"/>
      <c r="CE62" s="495"/>
      <c r="CF62" s="495"/>
      <c r="CG62" s="495"/>
      <c r="CH62" s="495"/>
      <c r="CI62" s="495"/>
      <c r="CJ62" s="495"/>
      <c r="CK62" s="495"/>
      <c r="CL62" s="495"/>
      <c r="CM62" s="495"/>
      <c r="CN62" s="495"/>
      <c r="CO62" s="495"/>
      <c r="CP62" s="495"/>
      <c r="CQ62" s="495"/>
      <c r="CR62" s="495"/>
      <c r="CS62" s="495"/>
      <c r="CT62" s="495"/>
      <c r="CU62" s="495"/>
      <c r="CV62" s="495"/>
      <c r="CW62" s="495"/>
      <c r="CX62" s="495"/>
      <c r="CY62" s="495"/>
      <c r="CZ62" s="495"/>
      <c r="DA62" s="495"/>
      <c r="DB62" s="495"/>
      <c r="DC62" s="495"/>
      <c r="DD62" s="495"/>
      <c r="DE62" s="495"/>
      <c r="DF62" s="495"/>
      <c r="DG62" s="495"/>
      <c r="DH62" s="495"/>
      <c r="DI62" s="495"/>
      <c r="DJ62" s="495"/>
      <c r="DK62" s="495"/>
      <c r="DL62" s="495"/>
      <c r="DM62" s="495"/>
      <c r="DN62" s="495"/>
      <c r="DO62" s="495"/>
      <c r="DP62" s="495"/>
      <c r="DQ62" s="495"/>
      <c r="DR62" s="495"/>
      <c r="DS62" s="495"/>
      <c r="DT62" s="495"/>
      <c r="DU62" s="495"/>
      <c r="DV62" s="495"/>
      <c r="DW62" s="495"/>
      <c r="DX62" s="495"/>
      <c r="DY62" s="495"/>
      <c r="DZ62" s="495"/>
      <c r="EA62" s="495"/>
      <c r="EB62" s="495"/>
      <c r="EC62" s="495"/>
      <c r="ED62" s="495"/>
      <c r="EE62" s="495"/>
      <c r="EF62" s="495"/>
      <c r="EG62" s="495"/>
      <c r="EH62" s="495"/>
      <c r="EI62" s="495"/>
      <c r="EJ62" s="495"/>
      <c r="EK62" s="495"/>
      <c r="EL62" s="495"/>
      <c r="EM62" s="495"/>
      <c r="EN62" s="495"/>
      <c r="EO62" s="495"/>
      <c r="EP62" s="495"/>
      <c r="EQ62" s="495"/>
      <c r="ER62" s="495"/>
      <c r="ES62" s="495"/>
      <c r="ET62" s="495"/>
      <c r="EU62" s="495"/>
      <c r="EV62" s="495"/>
      <c r="EW62" s="495"/>
      <c r="EX62" s="495"/>
      <c r="EY62" s="495"/>
      <c r="EZ62" s="495"/>
      <c r="FA62" s="495"/>
      <c r="FB62" s="495"/>
    </row>
    <row r="63" spans="1:158" s="325" customFormat="1" ht="15" hidden="1" customHeight="1" x14ac:dyDescent="0.25">
      <c r="A63" s="525" t="s">
        <v>338</v>
      </c>
      <c r="B63" s="225"/>
      <c r="C63" s="225"/>
      <c r="D63" s="225"/>
      <c r="E63" s="225"/>
      <c r="F63" s="225"/>
      <c r="G63" s="495"/>
      <c r="H63" s="495"/>
      <c r="I63" s="495"/>
      <c r="J63" s="495"/>
      <c r="K63" s="495"/>
      <c r="L63" s="495"/>
      <c r="M63" s="495"/>
      <c r="N63" s="495"/>
      <c r="O63" s="495"/>
      <c r="P63" s="495"/>
      <c r="Q63" s="495"/>
      <c r="R63" s="495"/>
      <c r="S63" s="495"/>
      <c r="T63" s="495"/>
      <c r="U63" s="495"/>
      <c r="V63" s="495"/>
      <c r="W63" s="495"/>
      <c r="X63" s="495"/>
      <c r="Y63" s="495"/>
      <c r="Z63" s="495"/>
      <c r="AA63" s="495"/>
      <c r="AB63" s="495"/>
      <c r="AC63" s="495"/>
      <c r="AD63" s="495"/>
      <c r="AE63" s="495"/>
      <c r="AF63" s="495"/>
      <c r="AG63" s="495"/>
      <c r="AH63" s="495"/>
      <c r="AI63" s="495"/>
      <c r="AJ63" s="495"/>
      <c r="AK63" s="495"/>
      <c r="AL63" s="495"/>
      <c r="AM63" s="495"/>
      <c r="AN63" s="495"/>
      <c r="AO63" s="495"/>
      <c r="AP63" s="495"/>
      <c r="AQ63" s="495"/>
      <c r="AR63" s="495"/>
      <c r="AS63" s="495"/>
      <c r="AT63" s="495"/>
      <c r="AU63" s="495"/>
      <c r="AV63" s="495"/>
      <c r="AW63" s="495"/>
      <c r="AX63" s="495"/>
      <c r="AY63" s="495"/>
      <c r="AZ63" s="495"/>
      <c r="BA63" s="495"/>
      <c r="BB63" s="495"/>
      <c r="BC63" s="495"/>
      <c r="BD63" s="495"/>
      <c r="BE63" s="495"/>
      <c r="BF63" s="495"/>
      <c r="BG63" s="495"/>
      <c r="BH63" s="495"/>
      <c r="BI63" s="495"/>
      <c r="BJ63" s="495"/>
      <c r="BK63" s="495"/>
      <c r="BL63" s="495"/>
      <c r="BM63" s="495"/>
      <c r="BN63" s="495"/>
      <c r="BO63" s="495"/>
      <c r="BP63" s="495"/>
      <c r="BQ63" s="495"/>
      <c r="BR63" s="495"/>
      <c r="BS63" s="495"/>
      <c r="BT63" s="495"/>
      <c r="BU63" s="495"/>
      <c r="BV63" s="495"/>
      <c r="BW63" s="495"/>
      <c r="BX63" s="495"/>
      <c r="BY63" s="495"/>
      <c r="BZ63" s="495"/>
      <c r="CA63" s="495"/>
      <c r="CB63" s="495"/>
      <c r="CC63" s="495"/>
      <c r="CD63" s="495"/>
      <c r="CE63" s="495"/>
      <c r="CF63" s="495"/>
      <c r="CG63" s="495"/>
      <c r="CH63" s="495"/>
      <c r="CI63" s="495"/>
      <c r="CJ63" s="495"/>
      <c r="CK63" s="495"/>
      <c r="CL63" s="495"/>
      <c r="CM63" s="495"/>
      <c r="CN63" s="495"/>
      <c r="CO63" s="495"/>
      <c r="CP63" s="495"/>
      <c r="CQ63" s="495"/>
      <c r="CR63" s="495"/>
      <c r="CS63" s="495"/>
      <c r="CT63" s="495"/>
      <c r="CU63" s="495"/>
      <c r="CV63" s="495"/>
      <c r="CW63" s="495"/>
      <c r="CX63" s="495"/>
      <c r="CY63" s="495"/>
      <c r="CZ63" s="495"/>
      <c r="DA63" s="495"/>
      <c r="DB63" s="495"/>
      <c r="DC63" s="495"/>
      <c r="DD63" s="495"/>
      <c r="DE63" s="495"/>
      <c r="DF63" s="495"/>
      <c r="DG63" s="495"/>
      <c r="DH63" s="495"/>
      <c r="DI63" s="495"/>
      <c r="DJ63" s="495"/>
      <c r="DK63" s="495"/>
      <c r="DL63" s="495"/>
      <c r="DM63" s="495"/>
      <c r="DN63" s="495"/>
      <c r="DO63" s="495"/>
      <c r="DP63" s="495"/>
      <c r="DQ63" s="495"/>
      <c r="DR63" s="495"/>
      <c r="DS63" s="495"/>
      <c r="DT63" s="495"/>
      <c r="DU63" s="495"/>
      <c r="DV63" s="495"/>
      <c r="DW63" s="495"/>
      <c r="DX63" s="495"/>
      <c r="DY63" s="495"/>
      <c r="DZ63" s="495"/>
      <c r="EA63" s="495"/>
      <c r="EB63" s="495"/>
      <c r="EC63" s="495"/>
      <c r="ED63" s="495"/>
      <c r="EE63" s="495"/>
      <c r="EF63" s="495"/>
      <c r="EG63" s="495"/>
      <c r="EH63" s="495"/>
      <c r="EI63" s="495"/>
      <c r="EJ63" s="495"/>
      <c r="EK63" s="495"/>
      <c r="EL63" s="495"/>
      <c r="EM63" s="495"/>
      <c r="EN63" s="495"/>
      <c r="EO63" s="495"/>
      <c r="EP63" s="495"/>
      <c r="EQ63" s="495"/>
      <c r="ER63" s="495"/>
      <c r="ES63" s="495"/>
      <c r="ET63" s="495"/>
      <c r="EU63" s="495"/>
      <c r="EV63" s="495"/>
      <c r="EW63" s="495"/>
      <c r="EX63" s="495"/>
      <c r="EY63" s="495"/>
      <c r="EZ63" s="495"/>
      <c r="FA63" s="495"/>
      <c r="FB63" s="495"/>
    </row>
    <row r="64" spans="1:158" s="325" customFormat="1" ht="15" hidden="1" customHeight="1" x14ac:dyDescent="0.25">
      <c r="A64" s="602" t="s">
        <v>150</v>
      </c>
      <c r="B64" s="225"/>
      <c r="C64" s="225"/>
      <c r="D64" s="225"/>
      <c r="E64" s="225"/>
      <c r="F64" s="225"/>
      <c r="G64" s="495"/>
      <c r="H64" s="495"/>
      <c r="I64" s="495"/>
      <c r="J64" s="495"/>
      <c r="K64" s="495"/>
      <c r="L64" s="495"/>
      <c r="M64" s="495"/>
      <c r="N64" s="495"/>
      <c r="O64" s="495"/>
      <c r="P64" s="495"/>
      <c r="Q64" s="495"/>
      <c r="R64" s="495"/>
      <c r="S64" s="495"/>
      <c r="T64" s="495"/>
      <c r="U64" s="495"/>
      <c r="V64" s="495"/>
      <c r="W64" s="495"/>
      <c r="X64" s="495"/>
      <c r="Y64" s="495"/>
      <c r="Z64" s="495"/>
      <c r="AA64" s="495"/>
      <c r="AB64" s="495"/>
      <c r="AC64" s="495"/>
      <c r="AD64" s="495"/>
      <c r="AE64" s="495"/>
      <c r="AF64" s="495"/>
      <c r="AG64" s="495"/>
      <c r="AH64" s="495"/>
      <c r="AI64" s="495"/>
      <c r="AJ64" s="495"/>
      <c r="AK64" s="495"/>
      <c r="AL64" s="495"/>
      <c r="AM64" s="495"/>
      <c r="AN64" s="495"/>
      <c r="AO64" s="495"/>
      <c r="AP64" s="495"/>
      <c r="AQ64" s="495"/>
      <c r="AR64" s="495"/>
      <c r="AS64" s="495"/>
      <c r="AT64" s="495"/>
      <c r="AU64" s="495"/>
      <c r="AV64" s="495"/>
      <c r="AW64" s="495"/>
      <c r="AX64" s="495"/>
      <c r="AY64" s="495"/>
      <c r="AZ64" s="495"/>
      <c r="BA64" s="495"/>
      <c r="BB64" s="495"/>
      <c r="BC64" s="495"/>
      <c r="BD64" s="495"/>
      <c r="BE64" s="495"/>
      <c r="BF64" s="495"/>
      <c r="BG64" s="495"/>
      <c r="BH64" s="495"/>
      <c r="BI64" s="495"/>
      <c r="BJ64" s="495"/>
      <c r="BK64" s="495"/>
      <c r="BL64" s="495"/>
      <c r="BM64" s="495"/>
      <c r="BN64" s="495"/>
      <c r="BO64" s="495"/>
      <c r="BP64" s="495"/>
      <c r="BQ64" s="495"/>
      <c r="BR64" s="495"/>
      <c r="BS64" s="495"/>
      <c r="BT64" s="495"/>
      <c r="BU64" s="495"/>
      <c r="BV64" s="495"/>
      <c r="BW64" s="495"/>
      <c r="BX64" s="495"/>
      <c r="BY64" s="495"/>
      <c r="BZ64" s="495"/>
      <c r="CA64" s="495"/>
      <c r="CB64" s="495"/>
      <c r="CC64" s="495"/>
      <c r="CD64" s="495"/>
      <c r="CE64" s="495"/>
      <c r="CF64" s="495"/>
      <c r="CG64" s="495"/>
      <c r="CH64" s="495"/>
      <c r="CI64" s="495"/>
      <c r="CJ64" s="495"/>
      <c r="CK64" s="495"/>
      <c r="CL64" s="495"/>
      <c r="CM64" s="495"/>
      <c r="CN64" s="495"/>
      <c r="CO64" s="495"/>
      <c r="CP64" s="495"/>
      <c r="CQ64" s="495"/>
      <c r="CR64" s="495"/>
      <c r="CS64" s="495"/>
      <c r="CT64" s="495"/>
      <c r="CU64" s="495"/>
      <c r="CV64" s="495"/>
      <c r="CW64" s="495"/>
      <c r="CX64" s="495"/>
      <c r="CY64" s="495"/>
      <c r="CZ64" s="495"/>
      <c r="DA64" s="495"/>
      <c r="DB64" s="495"/>
      <c r="DC64" s="495"/>
      <c r="DD64" s="495"/>
      <c r="DE64" s="495"/>
      <c r="DF64" s="495"/>
      <c r="DG64" s="495"/>
      <c r="DH64" s="495"/>
      <c r="DI64" s="495"/>
      <c r="DJ64" s="495"/>
      <c r="DK64" s="495"/>
      <c r="DL64" s="495"/>
      <c r="DM64" s="495"/>
      <c r="DN64" s="495"/>
      <c r="DO64" s="495"/>
      <c r="DP64" s="495"/>
      <c r="DQ64" s="495"/>
      <c r="DR64" s="495"/>
      <c r="DS64" s="495"/>
      <c r="DT64" s="495"/>
      <c r="DU64" s="495"/>
      <c r="DV64" s="495"/>
      <c r="DW64" s="495"/>
      <c r="DX64" s="495"/>
      <c r="DY64" s="495"/>
      <c r="DZ64" s="495"/>
      <c r="EA64" s="495"/>
      <c r="EB64" s="495"/>
      <c r="EC64" s="495"/>
      <c r="ED64" s="495"/>
      <c r="EE64" s="495"/>
      <c r="EF64" s="495"/>
      <c r="EG64" s="495"/>
      <c r="EH64" s="495"/>
      <c r="EI64" s="495"/>
      <c r="EJ64" s="495"/>
      <c r="EK64" s="495"/>
      <c r="EL64" s="495"/>
      <c r="EM64" s="495"/>
      <c r="EN64" s="495"/>
      <c r="EO64" s="495"/>
      <c r="EP64" s="495"/>
      <c r="EQ64" s="495"/>
      <c r="ER64" s="495"/>
      <c r="ES64" s="495"/>
      <c r="ET64" s="495"/>
      <c r="EU64" s="495"/>
      <c r="EV64" s="495"/>
      <c r="EW64" s="495"/>
      <c r="EX64" s="495"/>
      <c r="EY64" s="495"/>
      <c r="EZ64" s="495"/>
      <c r="FA64" s="495"/>
      <c r="FB64" s="495"/>
    </row>
    <row r="65" spans="1:158" s="325" customFormat="1" ht="15" hidden="1" customHeight="1" x14ac:dyDescent="0.25">
      <c r="A65" s="327" t="s">
        <v>115</v>
      </c>
      <c r="B65" s="225"/>
      <c r="C65" s="362">
        <f>C66/2.7</f>
        <v>564.44444444444446</v>
      </c>
      <c r="D65" s="225"/>
      <c r="E65" s="225"/>
      <c r="F65" s="225"/>
      <c r="G65" s="495"/>
      <c r="H65" s="495"/>
      <c r="I65" s="495"/>
      <c r="J65" s="495"/>
      <c r="K65" s="495"/>
      <c r="L65" s="495"/>
      <c r="M65" s="495"/>
      <c r="N65" s="495"/>
      <c r="O65" s="495"/>
      <c r="P65" s="495"/>
      <c r="Q65" s="495"/>
      <c r="R65" s="495"/>
      <c r="S65" s="495"/>
      <c r="T65" s="495"/>
      <c r="U65" s="495"/>
      <c r="V65" s="495"/>
      <c r="W65" s="495"/>
      <c r="X65" s="495"/>
      <c r="Y65" s="495"/>
      <c r="Z65" s="495"/>
      <c r="AA65" s="495"/>
      <c r="AB65" s="495"/>
      <c r="AC65" s="495"/>
      <c r="AD65" s="495"/>
      <c r="AE65" s="495"/>
      <c r="AF65" s="495"/>
      <c r="AG65" s="495"/>
      <c r="AH65" s="495"/>
      <c r="AI65" s="495"/>
      <c r="AJ65" s="495"/>
      <c r="AK65" s="495"/>
      <c r="AL65" s="495"/>
      <c r="AM65" s="495"/>
      <c r="AN65" s="495"/>
      <c r="AO65" s="495"/>
      <c r="AP65" s="495"/>
      <c r="AQ65" s="495"/>
      <c r="AR65" s="495"/>
      <c r="AS65" s="495"/>
      <c r="AT65" s="495"/>
      <c r="AU65" s="495"/>
      <c r="AV65" s="495"/>
      <c r="AW65" s="495"/>
      <c r="AX65" s="495"/>
      <c r="AY65" s="495"/>
      <c r="AZ65" s="495"/>
      <c r="BA65" s="495"/>
      <c r="BB65" s="495"/>
      <c r="BC65" s="495"/>
      <c r="BD65" s="495"/>
      <c r="BE65" s="495"/>
      <c r="BF65" s="495"/>
      <c r="BG65" s="495"/>
      <c r="BH65" s="495"/>
      <c r="BI65" s="495"/>
      <c r="BJ65" s="495"/>
      <c r="BK65" s="495"/>
      <c r="BL65" s="495"/>
      <c r="BM65" s="495"/>
      <c r="BN65" s="495"/>
      <c r="BO65" s="495"/>
      <c r="BP65" s="495"/>
      <c r="BQ65" s="495"/>
      <c r="BR65" s="495"/>
      <c r="BS65" s="495"/>
      <c r="BT65" s="495"/>
      <c r="BU65" s="495"/>
      <c r="BV65" s="495"/>
      <c r="BW65" s="495"/>
      <c r="BX65" s="495"/>
      <c r="BY65" s="495"/>
      <c r="BZ65" s="495"/>
      <c r="CA65" s="495"/>
      <c r="CB65" s="495"/>
      <c r="CC65" s="495"/>
      <c r="CD65" s="495"/>
      <c r="CE65" s="495"/>
      <c r="CF65" s="495"/>
      <c r="CG65" s="495"/>
      <c r="CH65" s="495"/>
      <c r="CI65" s="495"/>
      <c r="CJ65" s="495"/>
      <c r="CK65" s="495"/>
      <c r="CL65" s="495"/>
      <c r="CM65" s="495"/>
      <c r="CN65" s="495"/>
      <c r="CO65" s="495"/>
      <c r="CP65" s="495"/>
      <c r="CQ65" s="495"/>
      <c r="CR65" s="495"/>
      <c r="CS65" s="495"/>
      <c r="CT65" s="495"/>
      <c r="CU65" s="495"/>
      <c r="CV65" s="495"/>
      <c r="CW65" s="495"/>
      <c r="CX65" s="495"/>
      <c r="CY65" s="495"/>
      <c r="CZ65" s="495"/>
      <c r="DA65" s="495"/>
      <c r="DB65" s="495"/>
      <c r="DC65" s="495"/>
      <c r="DD65" s="495"/>
      <c r="DE65" s="495"/>
      <c r="DF65" s="495"/>
      <c r="DG65" s="495"/>
      <c r="DH65" s="495"/>
      <c r="DI65" s="495"/>
      <c r="DJ65" s="495"/>
      <c r="DK65" s="495"/>
      <c r="DL65" s="495"/>
      <c r="DM65" s="495"/>
      <c r="DN65" s="495"/>
      <c r="DO65" s="495"/>
      <c r="DP65" s="495"/>
      <c r="DQ65" s="495"/>
      <c r="DR65" s="495"/>
      <c r="DS65" s="495"/>
      <c r="DT65" s="495"/>
      <c r="DU65" s="495"/>
      <c r="DV65" s="495"/>
      <c r="DW65" s="495"/>
      <c r="DX65" s="495"/>
      <c r="DY65" s="495"/>
      <c r="DZ65" s="495"/>
      <c r="EA65" s="495"/>
      <c r="EB65" s="495"/>
      <c r="EC65" s="495"/>
      <c r="ED65" s="495"/>
      <c r="EE65" s="495"/>
      <c r="EF65" s="495"/>
      <c r="EG65" s="495"/>
      <c r="EH65" s="495"/>
      <c r="EI65" s="495"/>
      <c r="EJ65" s="495"/>
      <c r="EK65" s="495"/>
      <c r="EL65" s="495"/>
      <c r="EM65" s="495"/>
      <c r="EN65" s="495"/>
      <c r="EO65" s="495"/>
      <c r="EP65" s="495"/>
      <c r="EQ65" s="495"/>
      <c r="ER65" s="495"/>
      <c r="ES65" s="495"/>
      <c r="ET65" s="495"/>
      <c r="EU65" s="495"/>
      <c r="EV65" s="495"/>
      <c r="EW65" s="495"/>
      <c r="EX65" s="495"/>
      <c r="EY65" s="495"/>
      <c r="EZ65" s="495"/>
      <c r="FA65" s="495"/>
      <c r="FB65" s="495"/>
    </row>
    <row r="66" spans="1:158" s="325" customFormat="1" ht="15" hidden="1" customHeight="1" x14ac:dyDescent="0.25">
      <c r="A66" s="246" t="s">
        <v>337</v>
      </c>
      <c r="B66" s="247"/>
      <c r="C66" s="226">
        <v>1524</v>
      </c>
      <c r="D66" s="247"/>
      <c r="E66" s="247"/>
      <c r="F66" s="247"/>
      <c r="G66" s="495"/>
      <c r="H66" s="495"/>
      <c r="I66" s="495"/>
      <c r="J66" s="495"/>
      <c r="K66" s="495"/>
      <c r="L66" s="495"/>
      <c r="M66" s="495"/>
      <c r="N66" s="495"/>
      <c r="O66" s="495"/>
      <c r="P66" s="495"/>
      <c r="Q66" s="495"/>
      <c r="R66" s="495"/>
      <c r="S66" s="495"/>
      <c r="T66" s="495"/>
      <c r="U66" s="495"/>
      <c r="V66" s="495"/>
      <c r="W66" s="495"/>
      <c r="X66" s="495"/>
      <c r="Y66" s="495"/>
      <c r="Z66" s="495"/>
      <c r="AA66" s="495"/>
      <c r="AB66" s="495"/>
      <c r="AC66" s="495"/>
      <c r="AD66" s="495"/>
      <c r="AE66" s="495"/>
      <c r="AF66" s="495"/>
      <c r="AG66" s="495"/>
      <c r="AH66" s="495"/>
      <c r="AI66" s="495"/>
      <c r="AJ66" s="495"/>
      <c r="AK66" s="495"/>
      <c r="AL66" s="495"/>
      <c r="AM66" s="495"/>
      <c r="AN66" s="495"/>
      <c r="AO66" s="495"/>
      <c r="AP66" s="495"/>
      <c r="AQ66" s="495"/>
      <c r="AR66" s="495"/>
      <c r="AS66" s="495"/>
      <c r="AT66" s="495"/>
      <c r="AU66" s="495"/>
      <c r="AV66" s="495"/>
      <c r="AW66" s="495"/>
      <c r="AX66" s="495"/>
      <c r="AY66" s="495"/>
      <c r="AZ66" s="495"/>
      <c r="BA66" s="495"/>
      <c r="BB66" s="495"/>
      <c r="BC66" s="495"/>
      <c r="BD66" s="495"/>
      <c r="BE66" s="495"/>
      <c r="BF66" s="495"/>
      <c r="BG66" s="495"/>
      <c r="BH66" s="495"/>
      <c r="BI66" s="495"/>
      <c r="BJ66" s="495"/>
      <c r="BK66" s="495"/>
      <c r="BL66" s="495"/>
      <c r="BM66" s="495"/>
      <c r="BN66" s="495"/>
      <c r="BO66" s="495"/>
      <c r="BP66" s="495"/>
      <c r="BQ66" s="495"/>
      <c r="BR66" s="495"/>
      <c r="BS66" s="495"/>
      <c r="BT66" s="495"/>
      <c r="BU66" s="495"/>
      <c r="BV66" s="495"/>
      <c r="BW66" s="495"/>
      <c r="BX66" s="495"/>
      <c r="BY66" s="495"/>
      <c r="BZ66" s="495"/>
      <c r="CA66" s="495"/>
      <c r="CB66" s="495"/>
      <c r="CC66" s="495"/>
      <c r="CD66" s="495"/>
      <c r="CE66" s="495"/>
      <c r="CF66" s="495"/>
      <c r="CG66" s="495"/>
      <c r="CH66" s="495"/>
      <c r="CI66" s="495"/>
      <c r="CJ66" s="495"/>
      <c r="CK66" s="495"/>
      <c r="CL66" s="495"/>
      <c r="CM66" s="495"/>
      <c r="CN66" s="495"/>
      <c r="CO66" s="495"/>
      <c r="CP66" s="495"/>
      <c r="CQ66" s="495"/>
      <c r="CR66" s="495"/>
      <c r="CS66" s="495"/>
      <c r="CT66" s="495"/>
      <c r="CU66" s="495"/>
      <c r="CV66" s="495"/>
      <c r="CW66" s="495"/>
      <c r="CX66" s="495"/>
      <c r="CY66" s="495"/>
      <c r="CZ66" s="495"/>
      <c r="DA66" s="495"/>
      <c r="DB66" s="495"/>
      <c r="DC66" s="495"/>
      <c r="DD66" s="495"/>
      <c r="DE66" s="495"/>
      <c r="DF66" s="495"/>
      <c r="DG66" s="495"/>
      <c r="DH66" s="495"/>
      <c r="DI66" s="495"/>
      <c r="DJ66" s="495"/>
      <c r="DK66" s="495"/>
      <c r="DL66" s="495"/>
      <c r="DM66" s="495"/>
      <c r="DN66" s="495"/>
      <c r="DO66" s="495"/>
      <c r="DP66" s="495"/>
      <c r="DQ66" s="495"/>
      <c r="DR66" s="495"/>
      <c r="DS66" s="495"/>
      <c r="DT66" s="495"/>
      <c r="DU66" s="495"/>
      <c r="DV66" s="495"/>
      <c r="DW66" s="495"/>
      <c r="DX66" s="495"/>
      <c r="DY66" s="495"/>
      <c r="DZ66" s="495"/>
      <c r="EA66" s="495"/>
      <c r="EB66" s="495"/>
      <c r="EC66" s="495"/>
      <c r="ED66" s="495"/>
      <c r="EE66" s="495"/>
      <c r="EF66" s="495"/>
      <c r="EG66" s="495"/>
      <c r="EH66" s="495"/>
      <c r="EI66" s="495"/>
      <c r="EJ66" s="495"/>
      <c r="EK66" s="495"/>
      <c r="EL66" s="495"/>
      <c r="EM66" s="495"/>
      <c r="EN66" s="495"/>
      <c r="EO66" s="495"/>
      <c r="EP66" s="495"/>
      <c r="EQ66" s="495"/>
      <c r="ER66" s="495"/>
      <c r="ES66" s="495"/>
      <c r="ET66" s="495"/>
      <c r="EU66" s="495"/>
      <c r="EV66" s="495"/>
      <c r="EW66" s="495"/>
      <c r="EX66" s="495"/>
      <c r="EY66" s="495"/>
      <c r="EZ66" s="495"/>
      <c r="FA66" s="495"/>
      <c r="FB66" s="495"/>
    </row>
    <row r="67" spans="1:158" s="325" customFormat="1" ht="15" hidden="1" customHeight="1" x14ac:dyDescent="0.25">
      <c r="A67" s="246" t="s">
        <v>190</v>
      </c>
      <c r="B67" s="225"/>
      <c r="C67" s="597"/>
      <c r="D67" s="225"/>
      <c r="E67" s="225"/>
      <c r="F67" s="225"/>
      <c r="G67" s="495"/>
      <c r="H67" s="495"/>
      <c r="I67" s="495"/>
      <c r="J67" s="495"/>
      <c r="K67" s="495"/>
      <c r="L67" s="495"/>
      <c r="M67" s="495"/>
      <c r="N67" s="495"/>
      <c r="O67" s="495"/>
      <c r="P67" s="495"/>
      <c r="Q67" s="495"/>
      <c r="R67" s="495"/>
      <c r="S67" s="495"/>
      <c r="T67" s="495"/>
      <c r="U67" s="495"/>
      <c r="V67" s="495"/>
      <c r="W67" s="495"/>
      <c r="X67" s="495"/>
      <c r="Y67" s="495"/>
      <c r="Z67" s="495"/>
      <c r="AA67" s="495"/>
      <c r="AB67" s="495"/>
      <c r="AC67" s="495"/>
      <c r="AD67" s="495"/>
      <c r="AE67" s="495"/>
      <c r="AF67" s="495"/>
      <c r="AG67" s="495"/>
      <c r="AH67" s="495"/>
      <c r="AI67" s="495"/>
      <c r="AJ67" s="495"/>
      <c r="AK67" s="495"/>
      <c r="AL67" s="495"/>
      <c r="AM67" s="495"/>
      <c r="AN67" s="495"/>
      <c r="AO67" s="495"/>
      <c r="AP67" s="495"/>
      <c r="AQ67" s="495"/>
      <c r="AR67" s="495"/>
      <c r="AS67" s="495"/>
      <c r="AT67" s="495"/>
      <c r="AU67" s="495"/>
      <c r="AV67" s="495"/>
      <c r="AW67" s="495"/>
      <c r="AX67" s="495"/>
      <c r="AY67" s="495"/>
      <c r="AZ67" s="495"/>
      <c r="BA67" s="495"/>
      <c r="BB67" s="495"/>
      <c r="BC67" s="495"/>
      <c r="BD67" s="495"/>
      <c r="BE67" s="495"/>
      <c r="BF67" s="495"/>
      <c r="BG67" s="495"/>
      <c r="BH67" s="495"/>
      <c r="BI67" s="495"/>
      <c r="BJ67" s="495"/>
      <c r="BK67" s="495"/>
      <c r="BL67" s="495"/>
      <c r="BM67" s="495"/>
      <c r="BN67" s="495"/>
      <c r="BO67" s="495"/>
      <c r="BP67" s="495"/>
      <c r="BQ67" s="495"/>
      <c r="BR67" s="495"/>
      <c r="BS67" s="495"/>
      <c r="BT67" s="495"/>
      <c r="BU67" s="495"/>
      <c r="BV67" s="495"/>
      <c r="BW67" s="495"/>
      <c r="BX67" s="495"/>
      <c r="BY67" s="495"/>
      <c r="BZ67" s="495"/>
      <c r="CA67" s="495"/>
      <c r="CB67" s="495"/>
      <c r="CC67" s="495"/>
      <c r="CD67" s="495"/>
      <c r="CE67" s="495"/>
      <c r="CF67" s="495"/>
      <c r="CG67" s="495"/>
      <c r="CH67" s="495"/>
      <c r="CI67" s="495"/>
      <c r="CJ67" s="495"/>
      <c r="CK67" s="495"/>
      <c r="CL67" s="495"/>
      <c r="CM67" s="495"/>
      <c r="CN67" s="495"/>
      <c r="CO67" s="495"/>
      <c r="CP67" s="495"/>
      <c r="CQ67" s="495"/>
      <c r="CR67" s="495"/>
      <c r="CS67" s="495"/>
      <c r="CT67" s="495"/>
      <c r="CU67" s="495"/>
      <c r="CV67" s="495"/>
      <c r="CW67" s="495"/>
      <c r="CX67" s="495"/>
      <c r="CY67" s="495"/>
      <c r="CZ67" s="495"/>
      <c r="DA67" s="495"/>
      <c r="DB67" s="495"/>
      <c r="DC67" s="495"/>
      <c r="DD67" s="495"/>
      <c r="DE67" s="495"/>
      <c r="DF67" s="495"/>
      <c r="DG67" s="495"/>
      <c r="DH67" s="495"/>
      <c r="DI67" s="495"/>
      <c r="DJ67" s="495"/>
      <c r="DK67" s="495"/>
      <c r="DL67" s="495"/>
      <c r="DM67" s="495"/>
      <c r="DN67" s="495"/>
      <c r="DO67" s="495"/>
      <c r="DP67" s="495"/>
      <c r="DQ67" s="495"/>
      <c r="DR67" s="495"/>
      <c r="DS67" s="495"/>
      <c r="DT67" s="495"/>
      <c r="DU67" s="495"/>
      <c r="DV67" s="495"/>
      <c r="DW67" s="495"/>
      <c r="DX67" s="495"/>
      <c r="DY67" s="495"/>
      <c r="DZ67" s="495"/>
      <c r="EA67" s="495"/>
      <c r="EB67" s="495"/>
      <c r="EC67" s="495"/>
      <c r="ED67" s="495"/>
      <c r="EE67" s="495"/>
      <c r="EF67" s="495"/>
      <c r="EG67" s="495"/>
      <c r="EH67" s="495"/>
      <c r="EI67" s="495"/>
      <c r="EJ67" s="495"/>
      <c r="EK67" s="495"/>
      <c r="EL67" s="495"/>
      <c r="EM67" s="495"/>
      <c r="EN67" s="495"/>
      <c r="EO67" s="495"/>
      <c r="EP67" s="495"/>
      <c r="EQ67" s="495"/>
      <c r="ER67" s="495"/>
      <c r="ES67" s="495"/>
      <c r="ET67" s="495"/>
      <c r="EU67" s="495"/>
      <c r="EV67" s="495"/>
      <c r="EW67" s="495"/>
      <c r="EX67" s="495"/>
      <c r="EY67" s="495"/>
      <c r="EZ67" s="495"/>
      <c r="FA67" s="495"/>
      <c r="FB67" s="495"/>
    </row>
    <row r="68" spans="1:158" s="325" customFormat="1" ht="15" hidden="1" customHeight="1" x14ac:dyDescent="0.25">
      <c r="A68" s="256" t="s">
        <v>113</v>
      </c>
      <c r="B68" s="225"/>
      <c r="C68" s="226">
        <f>C69/8.5</f>
        <v>5798.588235294118</v>
      </c>
      <c r="D68" s="225"/>
      <c r="E68" s="225"/>
      <c r="F68" s="225"/>
      <c r="G68" s="495"/>
      <c r="H68" s="495"/>
      <c r="I68" s="495"/>
      <c r="J68" s="495"/>
      <c r="K68" s="495"/>
      <c r="L68" s="495"/>
      <c r="M68" s="495"/>
      <c r="N68" s="495"/>
      <c r="O68" s="495"/>
      <c r="P68" s="495"/>
      <c r="Q68" s="495"/>
      <c r="R68" s="495"/>
      <c r="S68" s="495"/>
      <c r="T68" s="495"/>
      <c r="U68" s="495"/>
      <c r="V68" s="495"/>
      <c r="W68" s="495"/>
      <c r="X68" s="495"/>
      <c r="Y68" s="495"/>
      <c r="Z68" s="495"/>
      <c r="AA68" s="495"/>
      <c r="AB68" s="495"/>
      <c r="AC68" s="495"/>
      <c r="AD68" s="495"/>
      <c r="AE68" s="495"/>
      <c r="AF68" s="495"/>
      <c r="AG68" s="495"/>
      <c r="AH68" s="495"/>
      <c r="AI68" s="495"/>
      <c r="AJ68" s="495"/>
      <c r="AK68" s="495"/>
      <c r="AL68" s="495"/>
      <c r="AM68" s="495"/>
      <c r="AN68" s="495"/>
      <c r="AO68" s="495"/>
      <c r="AP68" s="495"/>
      <c r="AQ68" s="495"/>
      <c r="AR68" s="495"/>
      <c r="AS68" s="495"/>
      <c r="AT68" s="495"/>
      <c r="AU68" s="495"/>
      <c r="AV68" s="495"/>
      <c r="AW68" s="495"/>
      <c r="AX68" s="495"/>
      <c r="AY68" s="495"/>
      <c r="AZ68" s="495"/>
      <c r="BA68" s="495"/>
      <c r="BB68" s="495"/>
      <c r="BC68" s="495"/>
      <c r="BD68" s="495"/>
      <c r="BE68" s="495"/>
      <c r="BF68" s="495"/>
      <c r="BG68" s="495"/>
      <c r="BH68" s="495"/>
      <c r="BI68" s="495"/>
      <c r="BJ68" s="495"/>
      <c r="BK68" s="495"/>
      <c r="BL68" s="495"/>
      <c r="BM68" s="495"/>
      <c r="BN68" s="495"/>
      <c r="BO68" s="495"/>
      <c r="BP68" s="495"/>
      <c r="BQ68" s="495"/>
      <c r="BR68" s="495"/>
      <c r="BS68" s="495"/>
      <c r="BT68" s="495"/>
      <c r="BU68" s="495"/>
      <c r="BV68" s="495"/>
      <c r="BW68" s="495"/>
      <c r="BX68" s="495"/>
      <c r="BY68" s="495"/>
      <c r="BZ68" s="495"/>
      <c r="CA68" s="495"/>
      <c r="CB68" s="495"/>
      <c r="CC68" s="495"/>
      <c r="CD68" s="495"/>
      <c r="CE68" s="495"/>
      <c r="CF68" s="495"/>
      <c r="CG68" s="495"/>
      <c r="CH68" s="495"/>
      <c r="CI68" s="495"/>
      <c r="CJ68" s="495"/>
      <c r="CK68" s="495"/>
      <c r="CL68" s="495"/>
      <c r="CM68" s="495"/>
      <c r="CN68" s="495"/>
      <c r="CO68" s="495"/>
      <c r="CP68" s="495"/>
      <c r="CQ68" s="495"/>
      <c r="CR68" s="495"/>
      <c r="CS68" s="495"/>
      <c r="CT68" s="495"/>
      <c r="CU68" s="495"/>
      <c r="CV68" s="495"/>
      <c r="CW68" s="495"/>
      <c r="CX68" s="495"/>
      <c r="CY68" s="495"/>
      <c r="CZ68" s="495"/>
      <c r="DA68" s="495"/>
      <c r="DB68" s="495"/>
      <c r="DC68" s="495"/>
      <c r="DD68" s="495"/>
      <c r="DE68" s="495"/>
      <c r="DF68" s="495"/>
      <c r="DG68" s="495"/>
      <c r="DH68" s="495"/>
      <c r="DI68" s="495"/>
      <c r="DJ68" s="495"/>
      <c r="DK68" s="495"/>
      <c r="DL68" s="495"/>
      <c r="DM68" s="495"/>
      <c r="DN68" s="495"/>
      <c r="DO68" s="495"/>
      <c r="DP68" s="495"/>
      <c r="DQ68" s="495"/>
      <c r="DR68" s="495"/>
      <c r="DS68" s="495"/>
      <c r="DT68" s="495"/>
      <c r="DU68" s="495"/>
      <c r="DV68" s="495"/>
      <c r="DW68" s="495"/>
      <c r="DX68" s="495"/>
      <c r="DY68" s="495"/>
      <c r="DZ68" s="495"/>
      <c r="EA68" s="495"/>
      <c r="EB68" s="495"/>
      <c r="EC68" s="495"/>
      <c r="ED68" s="495"/>
      <c r="EE68" s="495"/>
      <c r="EF68" s="495"/>
      <c r="EG68" s="495"/>
      <c r="EH68" s="495"/>
      <c r="EI68" s="495"/>
      <c r="EJ68" s="495"/>
      <c r="EK68" s="495"/>
      <c r="EL68" s="495"/>
      <c r="EM68" s="495"/>
      <c r="EN68" s="495"/>
      <c r="EO68" s="495"/>
      <c r="EP68" s="495"/>
      <c r="EQ68" s="495"/>
      <c r="ER68" s="495"/>
      <c r="ES68" s="495"/>
      <c r="ET68" s="495"/>
      <c r="EU68" s="495"/>
      <c r="EV68" s="495"/>
      <c r="EW68" s="495"/>
      <c r="EX68" s="495"/>
      <c r="EY68" s="495"/>
      <c r="EZ68" s="495"/>
      <c r="FA68" s="495"/>
      <c r="FB68" s="495"/>
    </row>
    <row r="69" spans="1:158" s="325" customFormat="1" ht="15" hidden="1" customHeight="1" x14ac:dyDescent="0.25">
      <c r="A69" s="249" t="s">
        <v>147</v>
      </c>
      <c r="B69" s="225"/>
      <c r="C69" s="603">
        <v>49288</v>
      </c>
      <c r="D69" s="225"/>
      <c r="E69" s="225"/>
      <c r="F69" s="225"/>
      <c r="G69" s="495"/>
      <c r="H69" s="495"/>
      <c r="I69" s="495"/>
      <c r="J69" s="495"/>
      <c r="K69" s="495"/>
      <c r="L69" s="495"/>
      <c r="M69" s="495"/>
      <c r="N69" s="495"/>
      <c r="O69" s="495"/>
      <c r="P69" s="495"/>
      <c r="Q69" s="495"/>
      <c r="R69" s="495"/>
      <c r="S69" s="495"/>
      <c r="T69" s="495"/>
      <c r="U69" s="495"/>
      <c r="V69" s="495"/>
      <c r="W69" s="495"/>
      <c r="X69" s="495"/>
      <c r="Y69" s="495"/>
      <c r="Z69" s="495"/>
      <c r="AA69" s="495"/>
      <c r="AB69" s="495"/>
      <c r="AC69" s="495"/>
      <c r="AD69" s="495"/>
      <c r="AE69" s="495"/>
      <c r="AF69" s="495"/>
      <c r="AG69" s="495"/>
      <c r="AH69" s="495"/>
      <c r="AI69" s="495"/>
      <c r="AJ69" s="495"/>
      <c r="AK69" s="495"/>
      <c r="AL69" s="495"/>
      <c r="AM69" s="495"/>
      <c r="AN69" s="495"/>
      <c r="AO69" s="495"/>
      <c r="AP69" s="495"/>
      <c r="AQ69" s="495"/>
      <c r="AR69" s="495"/>
      <c r="AS69" s="495"/>
      <c r="AT69" s="495"/>
      <c r="AU69" s="495"/>
      <c r="AV69" s="495"/>
      <c r="AW69" s="495"/>
      <c r="AX69" s="495"/>
      <c r="AY69" s="495"/>
      <c r="AZ69" s="495"/>
      <c r="BA69" s="495"/>
      <c r="BB69" s="495"/>
      <c r="BC69" s="495"/>
      <c r="BD69" s="495"/>
      <c r="BE69" s="495"/>
      <c r="BF69" s="495"/>
      <c r="BG69" s="495"/>
      <c r="BH69" s="495"/>
      <c r="BI69" s="495"/>
      <c r="BJ69" s="495"/>
      <c r="BK69" s="495"/>
      <c r="BL69" s="495"/>
      <c r="BM69" s="495"/>
      <c r="BN69" s="495"/>
      <c r="BO69" s="495"/>
      <c r="BP69" s="495"/>
      <c r="BQ69" s="495"/>
      <c r="BR69" s="495"/>
      <c r="BS69" s="495"/>
      <c r="BT69" s="495"/>
      <c r="BU69" s="495"/>
      <c r="BV69" s="495"/>
      <c r="BW69" s="495"/>
      <c r="BX69" s="495"/>
      <c r="BY69" s="495"/>
      <c r="BZ69" s="495"/>
      <c r="CA69" s="495"/>
      <c r="CB69" s="495"/>
      <c r="CC69" s="495"/>
      <c r="CD69" s="495"/>
      <c r="CE69" s="495"/>
      <c r="CF69" s="495"/>
      <c r="CG69" s="495"/>
      <c r="CH69" s="495"/>
      <c r="CI69" s="495"/>
      <c r="CJ69" s="495"/>
      <c r="CK69" s="495"/>
      <c r="CL69" s="495"/>
      <c r="CM69" s="495"/>
      <c r="CN69" s="495"/>
      <c r="CO69" s="495"/>
      <c r="CP69" s="495"/>
      <c r="CQ69" s="495"/>
      <c r="CR69" s="495"/>
      <c r="CS69" s="495"/>
      <c r="CT69" s="495"/>
      <c r="CU69" s="495"/>
      <c r="CV69" s="495"/>
      <c r="CW69" s="495"/>
      <c r="CX69" s="495"/>
      <c r="CY69" s="495"/>
      <c r="CZ69" s="495"/>
      <c r="DA69" s="495"/>
      <c r="DB69" s="495"/>
      <c r="DC69" s="495"/>
      <c r="DD69" s="495"/>
      <c r="DE69" s="495"/>
      <c r="DF69" s="495"/>
      <c r="DG69" s="495"/>
      <c r="DH69" s="495"/>
      <c r="DI69" s="495"/>
      <c r="DJ69" s="495"/>
      <c r="DK69" s="495"/>
      <c r="DL69" s="495"/>
      <c r="DM69" s="495"/>
      <c r="DN69" s="495"/>
      <c r="DO69" s="495"/>
      <c r="DP69" s="495"/>
      <c r="DQ69" s="495"/>
      <c r="DR69" s="495"/>
      <c r="DS69" s="495"/>
      <c r="DT69" s="495"/>
      <c r="DU69" s="495"/>
      <c r="DV69" s="495"/>
      <c r="DW69" s="495"/>
      <c r="DX69" s="495"/>
      <c r="DY69" s="495"/>
      <c r="DZ69" s="495"/>
      <c r="EA69" s="495"/>
      <c r="EB69" s="495"/>
      <c r="EC69" s="495"/>
      <c r="ED69" s="495"/>
      <c r="EE69" s="495"/>
      <c r="EF69" s="495"/>
      <c r="EG69" s="495"/>
      <c r="EH69" s="495"/>
      <c r="EI69" s="495"/>
      <c r="EJ69" s="495"/>
      <c r="EK69" s="495"/>
      <c r="EL69" s="495"/>
      <c r="EM69" s="495"/>
      <c r="EN69" s="495"/>
      <c r="EO69" s="495"/>
      <c r="EP69" s="495"/>
      <c r="EQ69" s="495"/>
      <c r="ER69" s="495"/>
      <c r="ES69" s="495"/>
      <c r="ET69" s="495"/>
      <c r="EU69" s="495"/>
      <c r="EV69" s="495"/>
      <c r="EW69" s="495"/>
      <c r="EX69" s="495"/>
      <c r="EY69" s="495"/>
      <c r="EZ69" s="495"/>
      <c r="FA69" s="495"/>
      <c r="FB69" s="495"/>
    </row>
    <row r="70" spans="1:158" s="325" customFormat="1" ht="15" hidden="1" customHeight="1" x14ac:dyDescent="0.25">
      <c r="A70" s="599" t="s">
        <v>114</v>
      </c>
      <c r="B70" s="225"/>
      <c r="C70" s="225"/>
      <c r="D70" s="225"/>
      <c r="E70" s="225"/>
      <c r="F70" s="225"/>
      <c r="G70" s="495"/>
      <c r="H70" s="495"/>
      <c r="I70" s="495"/>
      <c r="J70" s="495"/>
      <c r="K70" s="495"/>
      <c r="L70" s="495"/>
      <c r="M70" s="495"/>
      <c r="N70" s="495"/>
      <c r="O70" s="495"/>
      <c r="P70" s="495"/>
      <c r="Q70" s="495"/>
      <c r="R70" s="495"/>
      <c r="S70" s="495"/>
      <c r="T70" s="495"/>
      <c r="U70" s="495"/>
      <c r="V70" s="495"/>
      <c r="W70" s="495"/>
      <c r="X70" s="495"/>
      <c r="Y70" s="495"/>
      <c r="Z70" s="495"/>
      <c r="AA70" s="495"/>
      <c r="AB70" s="495"/>
      <c r="AC70" s="495"/>
      <c r="AD70" s="495"/>
      <c r="AE70" s="495"/>
      <c r="AF70" s="495"/>
      <c r="AG70" s="495"/>
      <c r="AH70" s="495"/>
      <c r="AI70" s="495"/>
      <c r="AJ70" s="495"/>
      <c r="AK70" s="495"/>
      <c r="AL70" s="495"/>
      <c r="AM70" s="495"/>
      <c r="AN70" s="495"/>
      <c r="AO70" s="495"/>
      <c r="AP70" s="495"/>
      <c r="AQ70" s="495"/>
      <c r="AR70" s="495"/>
      <c r="AS70" s="495"/>
      <c r="AT70" s="495"/>
      <c r="AU70" s="495"/>
      <c r="AV70" s="495"/>
      <c r="AW70" s="495"/>
      <c r="AX70" s="495"/>
      <c r="AY70" s="495"/>
      <c r="AZ70" s="495"/>
      <c r="BA70" s="495"/>
      <c r="BB70" s="495"/>
      <c r="BC70" s="495"/>
      <c r="BD70" s="495"/>
      <c r="BE70" s="495"/>
      <c r="BF70" s="495"/>
      <c r="BG70" s="495"/>
      <c r="BH70" s="495"/>
      <c r="BI70" s="495"/>
      <c r="BJ70" s="495"/>
      <c r="BK70" s="495"/>
      <c r="BL70" s="495"/>
      <c r="BM70" s="495"/>
      <c r="BN70" s="495"/>
      <c r="BO70" s="495"/>
      <c r="BP70" s="495"/>
      <c r="BQ70" s="495"/>
      <c r="BR70" s="495"/>
      <c r="BS70" s="495"/>
      <c r="BT70" s="495"/>
      <c r="BU70" s="495"/>
      <c r="BV70" s="495"/>
      <c r="BW70" s="495"/>
      <c r="BX70" s="495"/>
      <c r="BY70" s="495"/>
      <c r="BZ70" s="495"/>
      <c r="CA70" s="495"/>
      <c r="CB70" s="495"/>
      <c r="CC70" s="495"/>
      <c r="CD70" s="495"/>
      <c r="CE70" s="495"/>
      <c r="CF70" s="495"/>
      <c r="CG70" s="495"/>
      <c r="CH70" s="495"/>
      <c r="CI70" s="495"/>
      <c r="CJ70" s="495"/>
      <c r="CK70" s="495"/>
      <c r="CL70" s="495"/>
      <c r="CM70" s="495"/>
      <c r="CN70" s="495"/>
      <c r="CO70" s="495"/>
      <c r="CP70" s="495"/>
      <c r="CQ70" s="495"/>
      <c r="CR70" s="495"/>
      <c r="CS70" s="495"/>
      <c r="CT70" s="495"/>
      <c r="CU70" s="495"/>
      <c r="CV70" s="495"/>
      <c r="CW70" s="495"/>
      <c r="CX70" s="495"/>
      <c r="CY70" s="495"/>
      <c r="CZ70" s="495"/>
      <c r="DA70" s="495"/>
      <c r="DB70" s="495"/>
      <c r="DC70" s="495"/>
      <c r="DD70" s="495"/>
      <c r="DE70" s="495"/>
      <c r="DF70" s="495"/>
      <c r="DG70" s="495"/>
      <c r="DH70" s="495"/>
      <c r="DI70" s="495"/>
      <c r="DJ70" s="495"/>
      <c r="DK70" s="495"/>
      <c r="DL70" s="495"/>
      <c r="DM70" s="495"/>
      <c r="DN70" s="495"/>
      <c r="DO70" s="495"/>
      <c r="DP70" s="495"/>
      <c r="DQ70" s="495"/>
      <c r="DR70" s="495"/>
      <c r="DS70" s="495"/>
      <c r="DT70" s="495"/>
      <c r="DU70" s="495"/>
      <c r="DV70" s="495"/>
      <c r="DW70" s="495"/>
      <c r="DX70" s="495"/>
      <c r="DY70" s="495"/>
      <c r="DZ70" s="495"/>
      <c r="EA70" s="495"/>
      <c r="EB70" s="495"/>
      <c r="EC70" s="495"/>
      <c r="ED70" s="495"/>
      <c r="EE70" s="495"/>
      <c r="EF70" s="495"/>
      <c r="EG70" s="495"/>
      <c r="EH70" s="495"/>
      <c r="EI70" s="495"/>
      <c r="EJ70" s="495"/>
      <c r="EK70" s="495"/>
      <c r="EL70" s="495"/>
      <c r="EM70" s="495"/>
      <c r="EN70" s="495"/>
      <c r="EO70" s="495"/>
      <c r="EP70" s="495"/>
      <c r="EQ70" s="495"/>
      <c r="ER70" s="495"/>
      <c r="ES70" s="495"/>
      <c r="ET70" s="495"/>
      <c r="EU70" s="495"/>
      <c r="EV70" s="495"/>
      <c r="EW70" s="495"/>
      <c r="EX70" s="495"/>
      <c r="EY70" s="495"/>
      <c r="EZ70" s="495"/>
      <c r="FA70" s="495"/>
      <c r="FB70" s="495"/>
    </row>
    <row r="71" spans="1:158" s="325" customFormat="1" ht="15" hidden="1" customHeight="1" thickBot="1" x14ac:dyDescent="0.3">
      <c r="A71" s="331" t="s">
        <v>191</v>
      </c>
      <c r="B71" s="444"/>
      <c r="C71" s="234">
        <f>C67+ROUND(C69/3.9,0)+C70+C65</f>
        <v>13202.444444444445</v>
      </c>
      <c r="D71" s="444"/>
      <c r="E71" s="444"/>
      <c r="F71" s="444"/>
      <c r="G71" s="495"/>
      <c r="H71" s="495"/>
      <c r="I71" s="495"/>
      <c r="J71" s="495"/>
      <c r="K71" s="495"/>
      <c r="L71" s="495"/>
      <c r="M71" s="495"/>
      <c r="N71" s="495"/>
      <c r="O71" s="495"/>
      <c r="P71" s="495"/>
      <c r="Q71" s="495"/>
      <c r="R71" s="495"/>
      <c r="S71" s="495"/>
      <c r="T71" s="495"/>
      <c r="U71" s="495"/>
      <c r="V71" s="495"/>
      <c r="W71" s="495"/>
      <c r="X71" s="495"/>
      <c r="Y71" s="495"/>
      <c r="Z71" s="495"/>
      <c r="AA71" s="495"/>
      <c r="AB71" s="495"/>
      <c r="AC71" s="495"/>
      <c r="AD71" s="495"/>
      <c r="AE71" s="495"/>
      <c r="AF71" s="495"/>
      <c r="AG71" s="495"/>
      <c r="AH71" s="495"/>
      <c r="AI71" s="495"/>
      <c r="AJ71" s="495"/>
      <c r="AK71" s="495"/>
      <c r="AL71" s="495"/>
      <c r="AM71" s="495"/>
      <c r="AN71" s="495"/>
      <c r="AO71" s="495"/>
      <c r="AP71" s="495"/>
      <c r="AQ71" s="495"/>
      <c r="AR71" s="495"/>
      <c r="AS71" s="495"/>
      <c r="AT71" s="495"/>
      <c r="AU71" s="495"/>
      <c r="AV71" s="495"/>
      <c r="AW71" s="495"/>
      <c r="AX71" s="495"/>
      <c r="AY71" s="495"/>
      <c r="AZ71" s="495"/>
      <c r="BA71" s="495"/>
      <c r="BB71" s="495"/>
      <c r="BC71" s="495"/>
      <c r="BD71" s="495"/>
      <c r="BE71" s="495"/>
      <c r="BF71" s="495"/>
      <c r="BG71" s="495"/>
      <c r="BH71" s="495"/>
      <c r="BI71" s="495"/>
      <c r="BJ71" s="495"/>
      <c r="BK71" s="495"/>
      <c r="BL71" s="495"/>
      <c r="BM71" s="495"/>
      <c r="BN71" s="495"/>
      <c r="BO71" s="495"/>
      <c r="BP71" s="495"/>
      <c r="BQ71" s="495"/>
      <c r="BR71" s="495"/>
      <c r="BS71" s="495"/>
      <c r="BT71" s="495"/>
      <c r="BU71" s="495"/>
      <c r="BV71" s="495"/>
      <c r="BW71" s="495"/>
      <c r="BX71" s="495"/>
      <c r="BY71" s="495"/>
      <c r="BZ71" s="495"/>
      <c r="CA71" s="495"/>
      <c r="CB71" s="495"/>
      <c r="CC71" s="495"/>
      <c r="CD71" s="495"/>
      <c r="CE71" s="495"/>
      <c r="CF71" s="495"/>
      <c r="CG71" s="495"/>
      <c r="CH71" s="495"/>
      <c r="CI71" s="495"/>
      <c r="CJ71" s="495"/>
      <c r="CK71" s="495"/>
      <c r="CL71" s="495"/>
      <c r="CM71" s="495"/>
      <c r="CN71" s="495"/>
      <c r="CO71" s="495"/>
      <c r="CP71" s="495"/>
      <c r="CQ71" s="495"/>
      <c r="CR71" s="495"/>
      <c r="CS71" s="495"/>
      <c r="CT71" s="495"/>
      <c r="CU71" s="495"/>
      <c r="CV71" s="495"/>
      <c r="CW71" s="495"/>
      <c r="CX71" s="495"/>
      <c r="CY71" s="495"/>
      <c r="CZ71" s="495"/>
      <c r="DA71" s="495"/>
      <c r="DB71" s="495"/>
      <c r="DC71" s="495"/>
      <c r="DD71" s="495"/>
      <c r="DE71" s="495"/>
      <c r="DF71" s="495"/>
      <c r="DG71" s="495"/>
      <c r="DH71" s="495"/>
      <c r="DI71" s="495"/>
      <c r="DJ71" s="495"/>
      <c r="DK71" s="495"/>
      <c r="DL71" s="495"/>
      <c r="DM71" s="495"/>
      <c r="DN71" s="495"/>
      <c r="DO71" s="495"/>
      <c r="DP71" s="495"/>
      <c r="DQ71" s="495"/>
      <c r="DR71" s="495"/>
      <c r="DS71" s="495"/>
      <c r="DT71" s="495"/>
      <c r="DU71" s="495"/>
      <c r="DV71" s="495"/>
      <c r="DW71" s="495"/>
      <c r="DX71" s="495"/>
      <c r="DY71" s="495"/>
      <c r="DZ71" s="495"/>
      <c r="EA71" s="495"/>
      <c r="EB71" s="495"/>
      <c r="EC71" s="495"/>
      <c r="ED71" s="495"/>
      <c r="EE71" s="495"/>
      <c r="EF71" s="495"/>
      <c r="EG71" s="495"/>
      <c r="EH71" s="495"/>
      <c r="EI71" s="495"/>
      <c r="EJ71" s="495"/>
      <c r="EK71" s="495"/>
      <c r="EL71" s="495"/>
      <c r="EM71" s="495"/>
      <c r="EN71" s="495"/>
      <c r="EO71" s="495"/>
      <c r="EP71" s="495"/>
      <c r="EQ71" s="495"/>
      <c r="ER71" s="495"/>
      <c r="ES71" s="495"/>
      <c r="ET71" s="495"/>
      <c r="EU71" s="495"/>
      <c r="EV71" s="495"/>
      <c r="EW71" s="495"/>
      <c r="EX71" s="495"/>
      <c r="EY71" s="495"/>
      <c r="EZ71" s="495"/>
      <c r="FA71" s="495"/>
      <c r="FB71" s="495"/>
    </row>
    <row r="72" spans="1:158" s="325" customFormat="1" ht="15" hidden="1" customHeight="1" thickBot="1" x14ac:dyDescent="0.3">
      <c r="A72" s="586" t="s">
        <v>10</v>
      </c>
      <c r="B72" s="593"/>
      <c r="C72" s="593"/>
      <c r="D72" s="593"/>
      <c r="E72" s="593"/>
      <c r="F72" s="593"/>
      <c r="G72" s="495"/>
      <c r="H72" s="495"/>
      <c r="I72" s="495"/>
      <c r="J72" s="495"/>
      <c r="K72" s="495"/>
      <c r="L72" s="495"/>
      <c r="M72" s="495"/>
      <c r="N72" s="495"/>
      <c r="O72" s="495"/>
      <c r="P72" s="495"/>
      <c r="Q72" s="495"/>
      <c r="R72" s="495"/>
      <c r="S72" s="495"/>
      <c r="T72" s="495"/>
      <c r="U72" s="495"/>
      <c r="V72" s="495"/>
      <c r="W72" s="495"/>
      <c r="X72" s="495"/>
      <c r="Y72" s="495"/>
      <c r="Z72" s="495"/>
      <c r="AA72" s="495"/>
      <c r="AB72" s="495"/>
      <c r="AC72" s="495"/>
      <c r="AD72" s="495"/>
      <c r="AE72" s="495"/>
      <c r="AF72" s="495"/>
      <c r="AG72" s="495"/>
      <c r="AH72" s="495"/>
      <c r="AI72" s="495"/>
      <c r="AJ72" s="495"/>
      <c r="AK72" s="495"/>
      <c r="AL72" s="495"/>
      <c r="AM72" s="495"/>
      <c r="AN72" s="495"/>
      <c r="AO72" s="495"/>
      <c r="AP72" s="495"/>
      <c r="AQ72" s="495"/>
      <c r="AR72" s="495"/>
      <c r="AS72" s="495"/>
      <c r="AT72" s="495"/>
      <c r="AU72" s="495"/>
      <c r="AV72" s="495"/>
      <c r="AW72" s="495"/>
      <c r="AX72" s="495"/>
      <c r="AY72" s="495"/>
      <c r="AZ72" s="495"/>
      <c r="BA72" s="495"/>
      <c r="BB72" s="495"/>
      <c r="BC72" s="495"/>
      <c r="BD72" s="495"/>
      <c r="BE72" s="495"/>
      <c r="BF72" s="495"/>
      <c r="BG72" s="495"/>
      <c r="BH72" s="495"/>
      <c r="BI72" s="495"/>
      <c r="BJ72" s="495"/>
      <c r="BK72" s="495"/>
      <c r="BL72" s="495"/>
      <c r="BM72" s="495"/>
      <c r="BN72" s="495"/>
      <c r="BO72" s="495"/>
      <c r="BP72" s="495"/>
      <c r="BQ72" s="495"/>
      <c r="BR72" s="495"/>
      <c r="BS72" s="495"/>
      <c r="BT72" s="495"/>
      <c r="BU72" s="495"/>
      <c r="BV72" s="495"/>
      <c r="BW72" s="495"/>
      <c r="BX72" s="495"/>
      <c r="BY72" s="495"/>
      <c r="BZ72" s="495"/>
      <c r="CA72" s="495"/>
      <c r="CB72" s="495"/>
      <c r="CC72" s="495"/>
      <c r="CD72" s="495"/>
      <c r="CE72" s="495"/>
      <c r="CF72" s="495"/>
      <c r="CG72" s="495"/>
      <c r="CH72" s="495"/>
      <c r="CI72" s="495"/>
      <c r="CJ72" s="495"/>
      <c r="CK72" s="495"/>
      <c r="CL72" s="495"/>
      <c r="CM72" s="495"/>
      <c r="CN72" s="495"/>
      <c r="CO72" s="495"/>
      <c r="CP72" s="495"/>
      <c r="CQ72" s="495"/>
      <c r="CR72" s="495"/>
      <c r="CS72" s="495"/>
      <c r="CT72" s="495"/>
      <c r="CU72" s="495"/>
      <c r="CV72" s="495"/>
      <c r="CW72" s="495"/>
      <c r="CX72" s="495"/>
      <c r="CY72" s="495"/>
      <c r="CZ72" s="495"/>
      <c r="DA72" s="495"/>
      <c r="DB72" s="495"/>
      <c r="DC72" s="495"/>
      <c r="DD72" s="495"/>
      <c r="DE72" s="495"/>
      <c r="DF72" s="495"/>
      <c r="DG72" s="495"/>
      <c r="DH72" s="495"/>
      <c r="DI72" s="495"/>
      <c r="DJ72" s="495"/>
      <c r="DK72" s="495"/>
      <c r="DL72" s="495"/>
      <c r="DM72" s="495"/>
      <c r="DN72" s="495"/>
      <c r="DO72" s="495"/>
      <c r="DP72" s="495"/>
      <c r="DQ72" s="495"/>
      <c r="DR72" s="495"/>
      <c r="DS72" s="495"/>
      <c r="DT72" s="495"/>
      <c r="DU72" s="495"/>
      <c r="DV72" s="495"/>
      <c r="DW72" s="495"/>
      <c r="DX72" s="495"/>
      <c r="DY72" s="495"/>
      <c r="DZ72" s="495"/>
      <c r="EA72" s="495"/>
      <c r="EB72" s="495"/>
      <c r="EC72" s="495"/>
      <c r="ED72" s="495"/>
      <c r="EE72" s="495"/>
      <c r="EF72" s="495"/>
      <c r="EG72" s="495"/>
      <c r="EH72" s="495"/>
      <c r="EI72" s="495"/>
      <c r="EJ72" s="495"/>
      <c r="EK72" s="495"/>
      <c r="EL72" s="495"/>
      <c r="EM72" s="495"/>
      <c r="EN72" s="495"/>
      <c r="EO72" s="495"/>
      <c r="EP72" s="495"/>
      <c r="EQ72" s="495"/>
      <c r="ER72" s="495"/>
      <c r="ES72" s="495"/>
      <c r="ET72" s="495"/>
      <c r="EU72" s="495"/>
      <c r="EV72" s="495"/>
      <c r="EW72" s="495"/>
      <c r="EX72" s="495"/>
      <c r="EY72" s="495"/>
      <c r="EZ72" s="495"/>
      <c r="FA72" s="495"/>
      <c r="FB72" s="495"/>
    </row>
    <row r="73" spans="1:158" s="325" customFormat="1" ht="15" hidden="1" customHeight="1" x14ac:dyDescent="0.25">
      <c r="A73" s="525" t="s">
        <v>270</v>
      </c>
      <c r="B73" s="225"/>
      <c r="C73" s="225"/>
      <c r="D73" s="225"/>
      <c r="E73" s="225"/>
      <c r="F73" s="225"/>
      <c r="G73" s="495"/>
      <c r="H73" s="495"/>
      <c r="I73" s="495"/>
      <c r="J73" s="495"/>
      <c r="K73" s="495"/>
      <c r="L73" s="495"/>
      <c r="M73" s="495"/>
      <c r="N73" s="495"/>
      <c r="O73" s="495"/>
      <c r="P73" s="495"/>
      <c r="Q73" s="495"/>
      <c r="R73" s="495"/>
      <c r="S73" s="495"/>
      <c r="T73" s="495"/>
      <c r="U73" s="495"/>
      <c r="V73" s="495"/>
      <c r="W73" s="495"/>
      <c r="X73" s="495"/>
      <c r="Y73" s="495"/>
      <c r="Z73" s="495"/>
      <c r="AA73" s="495"/>
      <c r="AB73" s="495"/>
      <c r="AC73" s="495"/>
      <c r="AD73" s="495"/>
      <c r="AE73" s="495"/>
      <c r="AF73" s="495"/>
      <c r="AG73" s="495"/>
      <c r="AH73" s="495"/>
      <c r="AI73" s="495"/>
      <c r="AJ73" s="495"/>
      <c r="AK73" s="495"/>
      <c r="AL73" s="495"/>
      <c r="AM73" s="495"/>
      <c r="AN73" s="495"/>
      <c r="AO73" s="495"/>
      <c r="AP73" s="495"/>
      <c r="AQ73" s="495"/>
      <c r="AR73" s="495"/>
      <c r="AS73" s="495"/>
      <c r="AT73" s="495"/>
      <c r="AU73" s="495"/>
      <c r="AV73" s="495"/>
      <c r="AW73" s="495"/>
      <c r="AX73" s="495"/>
      <c r="AY73" s="495"/>
      <c r="AZ73" s="495"/>
      <c r="BA73" s="495"/>
      <c r="BB73" s="495"/>
      <c r="BC73" s="495"/>
      <c r="BD73" s="495"/>
      <c r="BE73" s="495"/>
      <c r="BF73" s="495"/>
      <c r="BG73" s="495"/>
      <c r="BH73" s="495"/>
      <c r="BI73" s="495"/>
      <c r="BJ73" s="495"/>
      <c r="BK73" s="495"/>
      <c r="BL73" s="495"/>
      <c r="BM73" s="495"/>
      <c r="BN73" s="495"/>
      <c r="BO73" s="495"/>
      <c r="BP73" s="495"/>
      <c r="BQ73" s="495"/>
      <c r="BR73" s="495"/>
      <c r="BS73" s="495"/>
      <c r="BT73" s="495"/>
      <c r="BU73" s="495"/>
      <c r="BV73" s="495"/>
      <c r="BW73" s="495"/>
      <c r="BX73" s="495"/>
      <c r="BY73" s="495"/>
      <c r="BZ73" s="495"/>
      <c r="CA73" s="495"/>
      <c r="CB73" s="495"/>
      <c r="CC73" s="495"/>
      <c r="CD73" s="495"/>
      <c r="CE73" s="495"/>
      <c r="CF73" s="495"/>
      <c r="CG73" s="495"/>
      <c r="CH73" s="495"/>
      <c r="CI73" s="495"/>
      <c r="CJ73" s="495"/>
      <c r="CK73" s="495"/>
      <c r="CL73" s="495"/>
      <c r="CM73" s="495"/>
      <c r="CN73" s="495"/>
      <c r="CO73" s="495"/>
      <c r="CP73" s="495"/>
      <c r="CQ73" s="495"/>
      <c r="CR73" s="495"/>
      <c r="CS73" s="495"/>
      <c r="CT73" s="495"/>
      <c r="CU73" s="495"/>
      <c r="CV73" s="495"/>
      <c r="CW73" s="495"/>
      <c r="CX73" s="495"/>
      <c r="CY73" s="495"/>
      <c r="CZ73" s="495"/>
      <c r="DA73" s="495"/>
      <c r="DB73" s="495"/>
      <c r="DC73" s="495"/>
      <c r="DD73" s="495"/>
      <c r="DE73" s="495"/>
      <c r="DF73" s="495"/>
      <c r="DG73" s="495"/>
      <c r="DH73" s="495"/>
      <c r="DI73" s="495"/>
      <c r="DJ73" s="495"/>
      <c r="DK73" s="495"/>
      <c r="DL73" s="495"/>
      <c r="DM73" s="495"/>
      <c r="DN73" s="495"/>
      <c r="DO73" s="495"/>
      <c r="DP73" s="495"/>
      <c r="DQ73" s="495"/>
      <c r="DR73" s="495"/>
      <c r="DS73" s="495"/>
      <c r="DT73" s="495"/>
      <c r="DU73" s="495"/>
      <c r="DV73" s="495"/>
      <c r="DW73" s="495"/>
      <c r="DX73" s="495"/>
      <c r="DY73" s="495"/>
      <c r="DZ73" s="495"/>
      <c r="EA73" s="495"/>
      <c r="EB73" s="495"/>
      <c r="EC73" s="495"/>
      <c r="ED73" s="495"/>
      <c r="EE73" s="495"/>
      <c r="EF73" s="495"/>
      <c r="EG73" s="495"/>
      <c r="EH73" s="495"/>
      <c r="EI73" s="495"/>
      <c r="EJ73" s="495"/>
      <c r="EK73" s="495"/>
      <c r="EL73" s="495"/>
      <c r="EM73" s="495"/>
      <c r="EN73" s="495"/>
      <c r="EO73" s="495"/>
      <c r="EP73" s="495"/>
      <c r="EQ73" s="495"/>
      <c r="ER73" s="495"/>
      <c r="ES73" s="495"/>
      <c r="ET73" s="495"/>
      <c r="EU73" s="495"/>
      <c r="EV73" s="495"/>
      <c r="EW73" s="495"/>
      <c r="EX73" s="495"/>
      <c r="EY73" s="495"/>
      <c r="EZ73" s="495"/>
      <c r="FA73" s="495"/>
      <c r="FB73" s="495"/>
    </row>
    <row r="74" spans="1:158" s="325" customFormat="1" ht="15" hidden="1" customHeight="1" x14ac:dyDescent="0.25">
      <c r="A74" s="323" t="s">
        <v>150</v>
      </c>
      <c r="B74" s="225"/>
      <c r="C74" s="225"/>
      <c r="D74" s="225"/>
      <c r="E74" s="225"/>
      <c r="F74" s="225"/>
      <c r="G74" s="495"/>
      <c r="H74" s="495"/>
      <c r="I74" s="495"/>
      <c r="J74" s="495"/>
      <c r="K74" s="495"/>
      <c r="L74" s="495"/>
      <c r="M74" s="495"/>
      <c r="N74" s="495"/>
      <c r="O74" s="495"/>
      <c r="P74" s="495"/>
      <c r="Q74" s="495"/>
      <c r="R74" s="495"/>
      <c r="S74" s="495"/>
      <c r="T74" s="495"/>
      <c r="U74" s="495"/>
      <c r="V74" s="495"/>
      <c r="W74" s="495"/>
      <c r="X74" s="495"/>
      <c r="Y74" s="495"/>
      <c r="Z74" s="495"/>
      <c r="AA74" s="495"/>
      <c r="AB74" s="495"/>
      <c r="AC74" s="495"/>
      <c r="AD74" s="495"/>
      <c r="AE74" s="495"/>
      <c r="AF74" s="495"/>
      <c r="AG74" s="495"/>
      <c r="AH74" s="495"/>
      <c r="AI74" s="495"/>
      <c r="AJ74" s="495"/>
      <c r="AK74" s="495"/>
      <c r="AL74" s="495"/>
      <c r="AM74" s="495"/>
      <c r="AN74" s="495"/>
      <c r="AO74" s="495"/>
      <c r="AP74" s="495"/>
      <c r="AQ74" s="495"/>
      <c r="AR74" s="495"/>
      <c r="AS74" s="495"/>
      <c r="AT74" s="495"/>
      <c r="AU74" s="495"/>
      <c r="AV74" s="495"/>
      <c r="AW74" s="495"/>
      <c r="AX74" s="495"/>
      <c r="AY74" s="495"/>
      <c r="AZ74" s="495"/>
      <c r="BA74" s="495"/>
      <c r="BB74" s="495"/>
      <c r="BC74" s="495"/>
      <c r="BD74" s="495"/>
      <c r="BE74" s="495"/>
      <c r="BF74" s="495"/>
      <c r="BG74" s="495"/>
      <c r="BH74" s="495"/>
      <c r="BI74" s="495"/>
      <c r="BJ74" s="495"/>
      <c r="BK74" s="495"/>
      <c r="BL74" s="495"/>
      <c r="BM74" s="495"/>
      <c r="BN74" s="495"/>
      <c r="BO74" s="495"/>
      <c r="BP74" s="495"/>
      <c r="BQ74" s="495"/>
      <c r="BR74" s="495"/>
      <c r="BS74" s="495"/>
      <c r="BT74" s="495"/>
      <c r="BU74" s="495"/>
      <c r="BV74" s="495"/>
      <c r="BW74" s="495"/>
      <c r="BX74" s="495"/>
      <c r="BY74" s="495"/>
      <c r="BZ74" s="495"/>
      <c r="CA74" s="495"/>
      <c r="CB74" s="495"/>
      <c r="CC74" s="495"/>
      <c r="CD74" s="495"/>
      <c r="CE74" s="495"/>
      <c r="CF74" s="495"/>
      <c r="CG74" s="495"/>
      <c r="CH74" s="495"/>
      <c r="CI74" s="495"/>
      <c r="CJ74" s="495"/>
      <c r="CK74" s="495"/>
      <c r="CL74" s="495"/>
      <c r="CM74" s="495"/>
      <c r="CN74" s="495"/>
      <c r="CO74" s="495"/>
      <c r="CP74" s="495"/>
      <c r="CQ74" s="495"/>
      <c r="CR74" s="495"/>
      <c r="CS74" s="495"/>
      <c r="CT74" s="495"/>
      <c r="CU74" s="495"/>
      <c r="CV74" s="495"/>
      <c r="CW74" s="495"/>
      <c r="CX74" s="495"/>
      <c r="CY74" s="495"/>
      <c r="CZ74" s="495"/>
      <c r="DA74" s="495"/>
      <c r="DB74" s="495"/>
      <c r="DC74" s="495"/>
      <c r="DD74" s="495"/>
      <c r="DE74" s="495"/>
      <c r="DF74" s="495"/>
      <c r="DG74" s="495"/>
      <c r="DH74" s="495"/>
      <c r="DI74" s="495"/>
      <c r="DJ74" s="495"/>
      <c r="DK74" s="495"/>
      <c r="DL74" s="495"/>
      <c r="DM74" s="495"/>
      <c r="DN74" s="495"/>
      <c r="DO74" s="495"/>
      <c r="DP74" s="495"/>
      <c r="DQ74" s="495"/>
      <c r="DR74" s="495"/>
      <c r="DS74" s="495"/>
      <c r="DT74" s="495"/>
      <c r="DU74" s="495"/>
      <c r="DV74" s="495"/>
      <c r="DW74" s="495"/>
      <c r="DX74" s="495"/>
      <c r="DY74" s="495"/>
      <c r="DZ74" s="495"/>
      <c r="EA74" s="495"/>
      <c r="EB74" s="495"/>
      <c r="EC74" s="495"/>
      <c r="ED74" s="495"/>
      <c r="EE74" s="495"/>
      <c r="EF74" s="495"/>
      <c r="EG74" s="495"/>
      <c r="EH74" s="495"/>
      <c r="EI74" s="495"/>
      <c r="EJ74" s="495"/>
      <c r="EK74" s="495"/>
      <c r="EL74" s="495"/>
      <c r="EM74" s="495"/>
      <c r="EN74" s="495"/>
      <c r="EO74" s="495"/>
      <c r="EP74" s="495"/>
      <c r="EQ74" s="495"/>
      <c r="ER74" s="495"/>
      <c r="ES74" s="495"/>
      <c r="ET74" s="495"/>
      <c r="EU74" s="495"/>
      <c r="EV74" s="495"/>
      <c r="EW74" s="495"/>
      <c r="EX74" s="495"/>
      <c r="EY74" s="495"/>
      <c r="EZ74" s="495"/>
      <c r="FA74" s="495"/>
      <c r="FB74" s="495"/>
    </row>
    <row r="75" spans="1:158" s="325" customFormat="1" ht="15" hidden="1" customHeight="1" x14ac:dyDescent="0.25">
      <c r="A75" s="327" t="s">
        <v>115</v>
      </c>
      <c r="B75" s="225"/>
      <c r="C75" s="362">
        <f>C76/2.7</f>
        <v>32.222222222222221</v>
      </c>
      <c r="D75" s="225"/>
      <c r="E75" s="225"/>
      <c r="F75" s="225"/>
      <c r="G75" s="495"/>
      <c r="H75" s="495"/>
      <c r="I75" s="495"/>
      <c r="J75" s="495"/>
      <c r="K75" s="495"/>
      <c r="L75" s="495"/>
      <c r="M75" s="495"/>
      <c r="N75" s="495"/>
      <c r="O75" s="495"/>
      <c r="P75" s="495"/>
      <c r="Q75" s="495"/>
      <c r="R75" s="495"/>
      <c r="S75" s="495"/>
      <c r="T75" s="495"/>
      <c r="U75" s="495"/>
      <c r="V75" s="495"/>
      <c r="W75" s="495"/>
      <c r="X75" s="495"/>
      <c r="Y75" s="495"/>
      <c r="Z75" s="495"/>
      <c r="AA75" s="495"/>
      <c r="AB75" s="495"/>
      <c r="AC75" s="495"/>
      <c r="AD75" s="495"/>
      <c r="AE75" s="495"/>
      <c r="AF75" s="495"/>
      <c r="AG75" s="495"/>
      <c r="AH75" s="495"/>
      <c r="AI75" s="495"/>
      <c r="AJ75" s="495"/>
      <c r="AK75" s="495"/>
      <c r="AL75" s="495"/>
      <c r="AM75" s="495"/>
      <c r="AN75" s="495"/>
      <c r="AO75" s="495"/>
      <c r="AP75" s="495"/>
      <c r="AQ75" s="495"/>
      <c r="AR75" s="495"/>
      <c r="AS75" s="495"/>
      <c r="AT75" s="495"/>
      <c r="AU75" s="495"/>
      <c r="AV75" s="495"/>
      <c r="AW75" s="495"/>
      <c r="AX75" s="495"/>
      <c r="AY75" s="495"/>
      <c r="AZ75" s="495"/>
      <c r="BA75" s="495"/>
      <c r="BB75" s="495"/>
      <c r="BC75" s="495"/>
      <c r="BD75" s="495"/>
      <c r="BE75" s="495"/>
      <c r="BF75" s="495"/>
      <c r="BG75" s="495"/>
      <c r="BH75" s="495"/>
      <c r="BI75" s="495"/>
      <c r="BJ75" s="495"/>
      <c r="BK75" s="495"/>
      <c r="BL75" s="495"/>
      <c r="BM75" s="495"/>
      <c r="BN75" s="495"/>
      <c r="BO75" s="495"/>
      <c r="BP75" s="495"/>
      <c r="BQ75" s="495"/>
      <c r="BR75" s="495"/>
      <c r="BS75" s="495"/>
      <c r="BT75" s="495"/>
      <c r="BU75" s="495"/>
      <c r="BV75" s="495"/>
      <c r="BW75" s="495"/>
      <c r="BX75" s="495"/>
      <c r="BY75" s="495"/>
      <c r="BZ75" s="495"/>
      <c r="CA75" s="495"/>
      <c r="CB75" s="495"/>
      <c r="CC75" s="495"/>
      <c r="CD75" s="495"/>
      <c r="CE75" s="495"/>
      <c r="CF75" s="495"/>
      <c r="CG75" s="495"/>
      <c r="CH75" s="495"/>
      <c r="CI75" s="495"/>
      <c r="CJ75" s="495"/>
      <c r="CK75" s="495"/>
      <c r="CL75" s="495"/>
      <c r="CM75" s="495"/>
      <c r="CN75" s="495"/>
      <c r="CO75" s="495"/>
      <c r="CP75" s="495"/>
      <c r="CQ75" s="495"/>
      <c r="CR75" s="495"/>
      <c r="CS75" s="495"/>
      <c r="CT75" s="495"/>
      <c r="CU75" s="495"/>
      <c r="CV75" s="495"/>
      <c r="CW75" s="495"/>
      <c r="CX75" s="495"/>
      <c r="CY75" s="495"/>
      <c r="CZ75" s="495"/>
      <c r="DA75" s="495"/>
      <c r="DB75" s="495"/>
      <c r="DC75" s="495"/>
      <c r="DD75" s="495"/>
      <c r="DE75" s="495"/>
      <c r="DF75" s="495"/>
      <c r="DG75" s="495"/>
      <c r="DH75" s="495"/>
      <c r="DI75" s="495"/>
      <c r="DJ75" s="495"/>
      <c r="DK75" s="495"/>
      <c r="DL75" s="495"/>
      <c r="DM75" s="495"/>
      <c r="DN75" s="495"/>
      <c r="DO75" s="495"/>
      <c r="DP75" s="495"/>
      <c r="DQ75" s="495"/>
      <c r="DR75" s="495"/>
      <c r="DS75" s="495"/>
      <c r="DT75" s="495"/>
      <c r="DU75" s="495"/>
      <c r="DV75" s="495"/>
      <c r="DW75" s="495"/>
      <c r="DX75" s="495"/>
      <c r="DY75" s="495"/>
      <c r="DZ75" s="495"/>
      <c r="EA75" s="495"/>
      <c r="EB75" s="495"/>
      <c r="EC75" s="495"/>
      <c r="ED75" s="495"/>
      <c r="EE75" s="495"/>
      <c r="EF75" s="495"/>
      <c r="EG75" s="495"/>
      <c r="EH75" s="495"/>
      <c r="EI75" s="495"/>
      <c r="EJ75" s="495"/>
      <c r="EK75" s="495"/>
      <c r="EL75" s="495"/>
      <c r="EM75" s="495"/>
      <c r="EN75" s="495"/>
      <c r="EO75" s="495"/>
      <c r="EP75" s="495"/>
      <c r="EQ75" s="495"/>
      <c r="ER75" s="495"/>
      <c r="ES75" s="495"/>
      <c r="ET75" s="495"/>
      <c r="EU75" s="495"/>
      <c r="EV75" s="495"/>
      <c r="EW75" s="495"/>
      <c r="EX75" s="495"/>
      <c r="EY75" s="495"/>
      <c r="EZ75" s="495"/>
      <c r="FA75" s="495"/>
      <c r="FB75" s="495"/>
    </row>
    <row r="76" spans="1:158" s="325" customFormat="1" ht="15" hidden="1" customHeight="1" x14ac:dyDescent="0.25">
      <c r="A76" s="246" t="s">
        <v>337</v>
      </c>
      <c r="B76" s="247"/>
      <c r="C76" s="226">
        <v>87</v>
      </c>
      <c r="D76" s="247"/>
      <c r="E76" s="247"/>
      <c r="F76" s="247"/>
      <c r="G76" s="495"/>
      <c r="H76" s="495"/>
      <c r="I76" s="495"/>
      <c r="J76" s="495"/>
      <c r="K76" s="495"/>
      <c r="L76" s="495"/>
      <c r="M76" s="495"/>
      <c r="N76" s="495"/>
      <c r="O76" s="495"/>
      <c r="P76" s="495"/>
      <c r="Q76" s="495"/>
      <c r="R76" s="495"/>
      <c r="S76" s="495"/>
      <c r="T76" s="495"/>
      <c r="U76" s="495"/>
      <c r="V76" s="495"/>
      <c r="W76" s="495"/>
      <c r="X76" s="495"/>
      <c r="Y76" s="495"/>
      <c r="Z76" s="495"/>
      <c r="AA76" s="495"/>
      <c r="AB76" s="495"/>
      <c r="AC76" s="495"/>
      <c r="AD76" s="495"/>
      <c r="AE76" s="495"/>
      <c r="AF76" s="495"/>
      <c r="AG76" s="495"/>
      <c r="AH76" s="495"/>
      <c r="AI76" s="495"/>
      <c r="AJ76" s="495"/>
      <c r="AK76" s="495"/>
      <c r="AL76" s="495"/>
      <c r="AM76" s="495"/>
      <c r="AN76" s="495"/>
      <c r="AO76" s="495"/>
      <c r="AP76" s="495"/>
      <c r="AQ76" s="495"/>
      <c r="AR76" s="495"/>
      <c r="AS76" s="495"/>
      <c r="AT76" s="495"/>
      <c r="AU76" s="495"/>
      <c r="AV76" s="495"/>
      <c r="AW76" s="495"/>
      <c r="AX76" s="495"/>
      <c r="AY76" s="495"/>
      <c r="AZ76" s="495"/>
      <c r="BA76" s="495"/>
      <c r="BB76" s="495"/>
      <c r="BC76" s="495"/>
      <c r="BD76" s="495"/>
      <c r="BE76" s="495"/>
      <c r="BF76" s="495"/>
      <c r="BG76" s="495"/>
      <c r="BH76" s="495"/>
      <c r="BI76" s="495"/>
      <c r="BJ76" s="495"/>
      <c r="BK76" s="495"/>
      <c r="BL76" s="495"/>
      <c r="BM76" s="495"/>
      <c r="BN76" s="495"/>
      <c r="BO76" s="495"/>
      <c r="BP76" s="495"/>
      <c r="BQ76" s="495"/>
      <c r="BR76" s="495"/>
      <c r="BS76" s="495"/>
      <c r="BT76" s="495"/>
      <c r="BU76" s="495"/>
      <c r="BV76" s="495"/>
      <c r="BW76" s="495"/>
      <c r="BX76" s="495"/>
      <c r="BY76" s="495"/>
      <c r="BZ76" s="495"/>
      <c r="CA76" s="495"/>
      <c r="CB76" s="495"/>
      <c r="CC76" s="495"/>
      <c r="CD76" s="495"/>
      <c r="CE76" s="495"/>
      <c r="CF76" s="495"/>
      <c r="CG76" s="495"/>
      <c r="CH76" s="495"/>
      <c r="CI76" s="495"/>
      <c r="CJ76" s="495"/>
      <c r="CK76" s="495"/>
      <c r="CL76" s="495"/>
      <c r="CM76" s="495"/>
      <c r="CN76" s="495"/>
      <c r="CO76" s="495"/>
      <c r="CP76" s="495"/>
      <c r="CQ76" s="495"/>
      <c r="CR76" s="495"/>
      <c r="CS76" s="495"/>
      <c r="CT76" s="495"/>
      <c r="CU76" s="495"/>
      <c r="CV76" s="495"/>
      <c r="CW76" s="495"/>
      <c r="CX76" s="495"/>
      <c r="CY76" s="495"/>
      <c r="CZ76" s="495"/>
      <c r="DA76" s="495"/>
      <c r="DB76" s="495"/>
      <c r="DC76" s="495"/>
      <c r="DD76" s="495"/>
      <c r="DE76" s="495"/>
      <c r="DF76" s="495"/>
      <c r="DG76" s="495"/>
      <c r="DH76" s="495"/>
      <c r="DI76" s="495"/>
      <c r="DJ76" s="495"/>
      <c r="DK76" s="495"/>
      <c r="DL76" s="495"/>
      <c r="DM76" s="495"/>
      <c r="DN76" s="495"/>
      <c r="DO76" s="495"/>
      <c r="DP76" s="495"/>
      <c r="DQ76" s="495"/>
      <c r="DR76" s="495"/>
      <c r="DS76" s="495"/>
      <c r="DT76" s="495"/>
      <c r="DU76" s="495"/>
      <c r="DV76" s="495"/>
      <c r="DW76" s="495"/>
      <c r="DX76" s="495"/>
      <c r="DY76" s="495"/>
      <c r="DZ76" s="495"/>
      <c r="EA76" s="495"/>
      <c r="EB76" s="495"/>
      <c r="EC76" s="495"/>
      <c r="ED76" s="495"/>
      <c r="EE76" s="495"/>
      <c r="EF76" s="495"/>
      <c r="EG76" s="495"/>
      <c r="EH76" s="495"/>
      <c r="EI76" s="495"/>
      <c r="EJ76" s="495"/>
      <c r="EK76" s="495"/>
      <c r="EL76" s="495"/>
      <c r="EM76" s="495"/>
      <c r="EN76" s="495"/>
      <c r="EO76" s="495"/>
      <c r="EP76" s="495"/>
      <c r="EQ76" s="495"/>
      <c r="ER76" s="495"/>
      <c r="ES76" s="495"/>
      <c r="ET76" s="495"/>
      <c r="EU76" s="495"/>
      <c r="EV76" s="495"/>
      <c r="EW76" s="495"/>
      <c r="EX76" s="495"/>
      <c r="EY76" s="495"/>
      <c r="EZ76" s="495"/>
      <c r="FA76" s="495"/>
      <c r="FB76" s="495"/>
    </row>
    <row r="77" spans="1:158" s="325" customFormat="1" ht="15" hidden="1" customHeight="1" x14ac:dyDescent="0.25">
      <c r="A77" s="246" t="s">
        <v>190</v>
      </c>
      <c r="B77" s="225"/>
      <c r="C77" s="597"/>
      <c r="D77" s="225"/>
      <c r="E77" s="225"/>
      <c r="F77" s="225"/>
      <c r="G77" s="495"/>
      <c r="H77" s="495"/>
      <c r="I77" s="495"/>
      <c r="J77" s="495"/>
      <c r="K77" s="495"/>
      <c r="L77" s="495"/>
      <c r="M77" s="495"/>
      <c r="N77" s="495"/>
      <c r="O77" s="495"/>
      <c r="P77" s="495"/>
      <c r="Q77" s="495"/>
      <c r="R77" s="495"/>
      <c r="S77" s="495"/>
      <c r="T77" s="495"/>
      <c r="U77" s="495"/>
      <c r="V77" s="495"/>
      <c r="W77" s="495"/>
      <c r="X77" s="495"/>
      <c r="Y77" s="495"/>
      <c r="Z77" s="495"/>
      <c r="AA77" s="495"/>
      <c r="AB77" s="495"/>
      <c r="AC77" s="495"/>
      <c r="AD77" s="495"/>
      <c r="AE77" s="495"/>
      <c r="AF77" s="495"/>
      <c r="AG77" s="495"/>
      <c r="AH77" s="495"/>
      <c r="AI77" s="495"/>
      <c r="AJ77" s="495"/>
      <c r="AK77" s="495"/>
      <c r="AL77" s="495"/>
      <c r="AM77" s="495"/>
      <c r="AN77" s="495"/>
      <c r="AO77" s="495"/>
      <c r="AP77" s="495"/>
      <c r="AQ77" s="495"/>
      <c r="AR77" s="495"/>
      <c r="AS77" s="495"/>
      <c r="AT77" s="495"/>
      <c r="AU77" s="495"/>
      <c r="AV77" s="495"/>
      <c r="AW77" s="495"/>
      <c r="AX77" s="495"/>
      <c r="AY77" s="495"/>
      <c r="AZ77" s="495"/>
      <c r="BA77" s="495"/>
      <c r="BB77" s="495"/>
      <c r="BC77" s="495"/>
      <c r="BD77" s="495"/>
      <c r="BE77" s="495"/>
      <c r="BF77" s="495"/>
      <c r="BG77" s="495"/>
      <c r="BH77" s="495"/>
      <c r="BI77" s="495"/>
      <c r="BJ77" s="495"/>
      <c r="BK77" s="495"/>
      <c r="BL77" s="495"/>
      <c r="BM77" s="495"/>
      <c r="BN77" s="495"/>
      <c r="BO77" s="495"/>
      <c r="BP77" s="495"/>
      <c r="BQ77" s="495"/>
      <c r="BR77" s="495"/>
      <c r="BS77" s="495"/>
      <c r="BT77" s="495"/>
      <c r="BU77" s="495"/>
      <c r="BV77" s="495"/>
      <c r="BW77" s="495"/>
      <c r="BX77" s="495"/>
      <c r="BY77" s="495"/>
      <c r="BZ77" s="495"/>
      <c r="CA77" s="495"/>
      <c r="CB77" s="495"/>
      <c r="CC77" s="495"/>
      <c r="CD77" s="495"/>
      <c r="CE77" s="495"/>
      <c r="CF77" s="495"/>
      <c r="CG77" s="495"/>
      <c r="CH77" s="495"/>
      <c r="CI77" s="495"/>
      <c r="CJ77" s="495"/>
      <c r="CK77" s="495"/>
      <c r="CL77" s="495"/>
      <c r="CM77" s="495"/>
      <c r="CN77" s="495"/>
      <c r="CO77" s="495"/>
      <c r="CP77" s="495"/>
      <c r="CQ77" s="495"/>
      <c r="CR77" s="495"/>
      <c r="CS77" s="495"/>
      <c r="CT77" s="495"/>
      <c r="CU77" s="495"/>
      <c r="CV77" s="495"/>
      <c r="CW77" s="495"/>
      <c r="CX77" s="495"/>
      <c r="CY77" s="495"/>
      <c r="CZ77" s="495"/>
      <c r="DA77" s="495"/>
      <c r="DB77" s="495"/>
      <c r="DC77" s="495"/>
      <c r="DD77" s="495"/>
      <c r="DE77" s="495"/>
      <c r="DF77" s="495"/>
      <c r="DG77" s="495"/>
      <c r="DH77" s="495"/>
      <c r="DI77" s="495"/>
      <c r="DJ77" s="495"/>
      <c r="DK77" s="495"/>
      <c r="DL77" s="495"/>
      <c r="DM77" s="495"/>
      <c r="DN77" s="495"/>
      <c r="DO77" s="495"/>
      <c r="DP77" s="495"/>
      <c r="DQ77" s="495"/>
      <c r="DR77" s="495"/>
      <c r="DS77" s="495"/>
      <c r="DT77" s="495"/>
      <c r="DU77" s="495"/>
      <c r="DV77" s="495"/>
      <c r="DW77" s="495"/>
      <c r="DX77" s="495"/>
      <c r="DY77" s="495"/>
      <c r="DZ77" s="495"/>
      <c r="EA77" s="495"/>
      <c r="EB77" s="495"/>
      <c r="EC77" s="495"/>
      <c r="ED77" s="495"/>
      <c r="EE77" s="495"/>
      <c r="EF77" s="495"/>
      <c r="EG77" s="495"/>
      <c r="EH77" s="495"/>
      <c r="EI77" s="495"/>
      <c r="EJ77" s="495"/>
      <c r="EK77" s="495"/>
      <c r="EL77" s="495"/>
      <c r="EM77" s="495"/>
      <c r="EN77" s="495"/>
      <c r="EO77" s="495"/>
      <c r="EP77" s="495"/>
      <c r="EQ77" s="495"/>
      <c r="ER77" s="495"/>
      <c r="ES77" s="495"/>
      <c r="ET77" s="495"/>
      <c r="EU77" s="495"/>
      <c r="EV77" s="495"/>
      <c r="EW77" s="495"/>
      <c r="EX77" s="495"/>
      <c r="EY77" s="495"/>
      <c r="EZ77" s="495"/>
      <c r="FA77" s="495"/>
      <c r="FB77" s="495"/>
    </row>
    <row r="78" spans="1:158" s="325" customFormat="1" ht="15" hidden="1" customHeight="1" x14ac:dyDescent="0.25">
      <c r="A78" s="256" t="s">
        <v>113</v>
      </c>
      <c r="B78" s="225"/>
      <c r="C78" s="226">
        <f>C79/8.5</f>
        <v>331.64705882352939</v>
      </c>
      <c r="D78" s="225"/>
      <c r="E78" s="225"/>
      <c r="F78" s="225"/>
      <c r="G78" s="495"/>
      <c r="H78" s="495"/>
      <c r="I78" s="495"/>
      <c r="J78" s="495"/>
      <c r="K78" s="495"/>
      <c r="L78" s="495"/>
      <c r="M78" s="495"/>
      <c r="N78" s="495"/>
      <c r="O78" s="495"/>
      <c r="P78" s="495"/>
      <c r="Q78" s="495"/>
      <c r="R78" s="495"/>
      <c r="S78" s="495"/>
      <c r="T78" s="495"/>
      <c r="U78" s="495"/>
      <c r="V78" s="495"/>
      <c r="W78" s="495"/>
      <c r="X78" s="495"/>
      <c r="Y78" s="495"/>
      <c r="Z78" s="495"/>
      <c r="AA78" s="495"/>
      <c r="AB78" s="495"/>
      <c r="AC78" s="495"/>
      <c r="AD78" s="495"/>
      <c r="AE78" s="495"/>
      <c r="AF78" s="495"/>
      <c r="AG78" s="495"/>
      <c r="AH78" s="495"/>
      <c r="AI78" s="495"/>
      <c r="AJ78" s="495"/>
      <c r="AK78" s="495"/>
      <c r="AL78" s="495"/>
      <c r="AM78" s="495"/>
      <c r="AN78" s="495"/>
      <c r="AO78" s="495"/>
      <c r="AP78" s="495"/>
      <c r="AQ78" s="495"/>
      <c r="AR78" s="495"/>
      <c r="AS78" s="495"/>
      <c r="AT78" s="495"/>
      <c r="AU78" s="495"/>
      <c r="AV78" s="495"/>
      <c r="AW78" s="495"/>
      <c r="AX78" s="495"/>
      <c r="AY78" s="495"/>
      <c r="AZ78" s="495"/>
      <c r="BA78" s="495"/>
      <c r="BB78" s="495"/>
      <c r="BC78" s="495"/>
      <c r="BD78" s="495"/>
      <c r="BE78" s="495"/>
      <c r="BF78" s="495"/>
      <c r="BG78" s="495"/>
      <c r="BH78" s="495"/>
      <c r="BI78" s="495"/>
      <c r="BJ78" s="495"/>
      <c r="BK78" s="495"/>
      <c r="BL78" s="495"/>
      <c r="BM78" s="495"/>
      <c r="BN78" s="495"/>
      <c r="BO78" s="495"/>
      <c r="BP78" s="495"/>
      <c r="BQ78" s="495"/>
      <c r="BR78" s="495"/>
      <c r="BS78" s="495"/>
      <c r="BT78" s="495"/>
      <c r="BU78" s="495"/>
      <c r="BV78" s="495"/>
      <c r="BW78" s="495"/>
      <c r="BX78" s="495"/>
      <c r="BY78" s="495"/>
      <c r="BZ78" s="495"/>
      <c r="CA78" s="495"/>
      <c r="CB78" s="495"/>
      <c r="CC78" s="495"/>
      <c r="CD78" s="495"/>
      <c r="CE78" s="495"/>
      <c r="CF78" s="495"/>
      <c r="CG78" s="495"/>
      <c r="CH78" s="495"/>
      <c r="CI78" s="495"/>
      <c r="CJ78" s="495"/>
      <c r="CK78" s="495"/>
      <c r="CL78" s="495"/>
      <c r="CM78" s="495"/>
      <c r="CN78" s="495"/>
      <c r="CO78" s="495"/>
      <c r="CP78" s="495"/>
      <c r="CQ78" s="495"/>
      <c r="CR78" s="495"/>
      <c r="CS78" s="495"/>
      <c r="CT78" s="495"/>
      <c r="CU78" s="495"/>
      <c r="CV78" s="495"/>
      <c r="CW78" s="495"/>
      <c r="CX78" s="495"/>
      <c r="CY78" s="495"/>
      <c r="CZ78" s="495"/>
      <c r="DA78" s="495"/>
      <c r="DB78" s="495"/>
      <c r="DC78" s="495"/>
      <c r="DD78" s="495"/>
      <c r="DE78" s="495"/>
      <c r="DF78" s="495"/>
      <c r="DG78" s="495"/>
      <c r="DH78" s="495"/>
      <c r="DI78" s="495"/>
      <c r="DJ78" s="495"/>
      <c r="DK78" s="495"/>
      <c r="DL78" s="495"/>
      <c r="DM78" s="495"/>
      <c r="DN78" s="495"/>
      <c r="DO78" s="495"/>
      <c r="DP78" s="495"/>
      <c r="DQ78" s="495"/>
      <c r="DR78" s="495"/>
      <c r="DS78" s="495"/>
      <c r="DT78" s="495"/>
      <c r="DU78" s="495"/>
      <c r="DV78" s="495"/>
      <c r="DW78" s="495"/>
      <c r="DX78" s="495"/>
      <c r="DY78" s="495"/>
      <c r="DZ78" s="495"/>
      <c r="EA78" s="495"/>
      <c r="EB78" s="495"/>
      <c r="EC78" s="495"/>
      <c r="ED78" s="495"/>
      <c r="EE78" s="495"/>
      <c r="EF78" s="495"/>
      <c r="EG78" s="495"/>
      <c r="EH78" s="495"/>
      <c r="EI78" s="495"/>
      <c r="EJ78" s="495"/>
      <c r="EK78" s="495"/>
      <c r="EL78" s="495"/>
      <c r="EM78" s="495"/>
      <c r="EN78" s="495"/>
      <c r="EO78" s="495"/>
      <c r="EP78" s="495"/>
      <c r="EQ78" s="495"/>
      <c r="ER78" s="495"/>
      <c r="ES78" s="495"/>
      <c r="ET78" s="495"/>
      <c r="EU78" s="495"/>
      <c r="EV78" s="495"/>
      <c r="EW78" s="495"/>
      <c r="EX78" s="495"/>
      <c r="EY78" s="495"/>
      <c r="EZ78" s="495"/>
      <c r="FA78" s="495"/>
      <c r="FB78" s="495"/>
    </row>
    <row r="79" spans="1:158" s="325" customFormat="1" ht="15" hidden="1" customHeight="1" x14ac:dyDescent="0.25">
      <c r="A79" s="249" t="s">
        <v>147</v>
      </c>
      <c r="B79" s="225"/>
      <c r="C79" s="603">
        <v>2819</v>
      </c>
      <c r="D79" s="225"/>
      <c r="E79" s="225"/>
      <c r="F79" s="225"/>
      <c r="G79" s="495"/>
      <c r="H79" s="495"/>
      <c r="I79" s="495"/>
      <c r="J79" s="495"/>
      <c r="K79" s="495"/>
      <c r="L79" s="495"/>
      <c r="M79" s="495"/>
      <c r="N79" s="495"/>
      <c r="O79" s="495"/>
      <c r="P79" s="495"/>
      <c r="Q79" s="495"/>
      <c r="R79" s="495"/>
      <c r="S79" s="495"/>
      <c r="T79" s="495"/>
      <c r="U79" s="495"/>
      <c r="V79" s="495"/>
      <c r="W79" s="495"/>
      <c r="X79" s="495"/>
      <c r="Y79" s="495"/>
      <c r="Z79" s="495"/>
      <c r="AA79" s="495"/>
      <c r="AB79" s="495"/>
      <c r="AC79" s="495"/>
      <c r="AD79" s="495"/>
      <c r="AE79" s="495"/>
      <c r="AF79" s="495"/>
      <c r="AG79" s="495"/>
      <c r="AH79" s="495"/>
      <c r="AI79" s="495"/>
      <c r="AJ79" s="495"/>
      <c r="AK79" s="495"/>
      <c r="AL79" s="495"/>
      <c r="AM79" s="495"/>
      <c r="AN79" s="495"/>
      <c r="AO79" s="495"/>
      <c r="AP79" s="495"/>
      <c r="AQ79" s="495"/>
      <c r="AR79" s="495"/>
      <c r="AS79" s="495"/>
      <c r="AT79" s="495"/>
      <c r="AU79" s="495"/>
      <c r="AV79" s="495"/>
      <c r="AW79" s="495"/>
      <c r="AX79" s="495"/>
      <c r="AY79" s="495"/>
      <c r="AZ79" s="495"/>
      <c r="BA79" s="495"/>
      <c r="BB79" s="495"/>
      <c r="BC79" s="495"/>
      <c r="BD79" s="495"/>
      <c r="BE79" s="495"/>
      <c r="BF79" s="495"/>
      <c r="BG79" s="495"/>
      <c r="BH79" s="495"/>
      <c r="BI79" s="495"/>
      <c r="BJ79" s="495"/>
      <c r="BK79" s="495"/>
      <c r="BL79" s="495"/>
      <c r="BM79" s="495"/>
      <c r="BN79" s="495"/>
      <c r="BO79" s="495"/>
      <c r="BP79" s="495"/>
      <c r="BQ79" s="495"/>
      <c r="BR79" s="495"/>
      <c r="BS79" s="495"/>
      <c r="BT79" s="495"/>
      <c r="BU79" s="495"/>
      <c r="BV79" s="495"/>
      <c r="BW79" s="495"/>
      <c r="BX79" s="495"/>
      <c r="BY79" s="495"/>
      <c r="BZ79" s="495"/>
      <c r="CA79" s="495"/>
      <c r="CB79" s="495"/>
      <c r="CC79" s="495"/>
      <c r="CD79" s="495"/>
      <c r="CE79" s="495"/>
      <c r="CF79" s="495"/>
      <c r="CG79" s="495"/>
      <c r="CH79" s="495"/>
      <c r="CI79" s="495"/>
      <c r="CJ79" s="495"/>
      <c r="CK79" s="495"/>
      <c r="CL79" s="495"/>
      <c r="CM79" s="495"/>
      <c r="CN79" s="495"/>
      <c r="CO79" s="495"/>
      <c r="CP79" s="495"/>
      <c r="CQ79" s="495"/>
      <c r="CR79" s="495"/>
      <c r="CS79" s="495"/>
      <c r="CT79" s="495"/>
      <c r="CU79" s="495"/>
      <c r="CV79" s="495"/>
      <c r="CW79" s="495"/>
      <c r="CX79" s="495"/>
      <c r="CY79" s="495"/>
      <c r="CZ79" s="495"/>
      <c r="DA79" s="495"/>
      <c r="DB79" s="495"/>
      <c r="DC79" s="495"/>
      <c r="DD79" s="495"/>
      <c r="DE79" s="495"/>
      <c r="DF79" s="495"/>
      <c r="DG79" s="495"/>
      <c r="DH79" s="495"/>
      <c r="DI79" s="495"/>
      <c r="DJ79" s="495"/>
      <c r="DK79" s="495"/>
      <c r="DL79" s="495"/>
      <c r="DM79" s="495"/>
      <c r="DN79" s="495"/>
      <c r="DO79" s="495"/>
      <c r="DP79" s="495"/>
      <c r="DQ79" s="495"/>
      <c r="DR79" s="495"/>
      <c r="DS79" s="495"/>
      <c r="DT79" s="495"/>
      <c r="DU79" s="495"/>
      <c r="DV79" s="495"/>
      <c r="DW79" s="495"/>
      <c r="DX79" s="495"/>
      <c r="DY79" s="495"/>
      <c r="DZ79" s="495"/>
      <c r="EA79" s="495"/>
      <c r="EB79" s="495"/>
      <c r="EC79" s="495"/>
      <c r="ED79" s="495"/>
      <c r="EE79" s="495"/>
      <c r="EF79" s="495"/>
      <c r="EG79" s="495"/>
      <c r="EH79" s="495"/>
      <c r="EI79" s="495"/>
      <c r="EJ79" s="495"/>
      <c r="EK79" s="495"/>
      <c r="EL79" s="495"/>
      <c r="EM79" s="495"/>
      <c r="EN79" s="495"/>
      <c r="EO79" s="495"/>
      <c r="EP79" s="495"/>
      <c r="EQ79" s="495"/>
      <c r="ER79" s="495"/>
      <c r="ES79" s="495"/>
      <c r="ET79" s="495"/>
      <c r="EU79" s="495"/>
      <c r="EV79" s="495"/>
      <c r="EW79" s="495"/>
      <c r="EX79" s="495"/>
      <c r="EY79" s="495"/>
      <c r="EZ79" s="495"/>
      <c r="FA79" s="495"/>
      <c r="FB79" s="495"/>
    </row>
    <row r="80" spans="1:158" s="325" customFormat="1" ht="15" hidden="1" customHeight="1" x14ac:dyDescent="0.25">
      <c r="A80" s="599" t="s">
        <v>114</v>
      </c>
      <c r="B80" s="225"/>
      <c r="C80" s="225"/>
      <c r="D80" s="225"/>
      <c r="E80" s="225"/>
      <c r="F80" s="225"/>
      <c r="G80" s="495"/>
      <c r="H80" s="495"/>
      <c r="I80" s="495"/>
      <c r="J80" s="495"/>
      <c r="K80" s="495"/>
      <c r="L80" s="495"/>
      <c r="M80" s="495"/>
      <c r="N80" s="495"/>
      <c r="O80" s="495"/>
      <c r="P80" s="495"/>
      <c r="Q80" s="495"/>
      <c r="R80" s="495"/>
      <c r="S80" s="495"/>
      <c r="T80" s="495"/>
      <c r="U80" s="495"/>
      <c r="V80" s="495"/>
      <c r="W80" s="495"/>
      <c r="X80" s="495"/>
      <c r="Y80" s="495"/>
      <c r="Z80" s="495"/>
      <c r="AA80" s="495"/>
      <c r="AB80" s="495"/>
      <c r="AC80" s="495"/>
      <c r="AD80" s="495"/>
      <c r="AE80" s="495"/>
      <c r="AF80" s="495"/>
      <c r="AG80" s="495"/>
      <c r="AH80" s="495"/>
      <c r="AI80" s="495"/>
      <c r="AJ80" s="495"/>
      <c r="AK80" s="495"/>
      <c r="AL80" s="495"/>
      <c r="AM80" s="495"/>
      <c r="AN80" s="495"/>
      <c r="AO80" s="495"/>
      <c r="AP80" s="495"/>
      <c r="AQ80" s="495"/>
      <c r="AR80" s="495"/>
      <c r="AS80" s="495"/>
      <c r="AT80" s="495"/>
      <c r="AU80" s="495"/>
      <c r="AV80" s="495"/>
      <c r="AW80" s="495"/>
      <c r="AX80" s="495"/>
      <c r="AY80" s="495"/>
      <c r="AZ80" s="495"/>
      <c r="BA80" s="495"/>
      <c r="BB80" s="495"/>
      <c r="BC80" s="495"/>
      <c r="BD80" s="495"/>
      <c r="BE80" s="495"/>
      <c r="BF80" s="495"/>
      <c r="BG80" s="495"/>
      <c r="BH80" s="495"/>
      <c r="BI80" s="495"/>
      <c r="BJ80" s="495"/>
      <c r="BK80" s="495"/>
      <c r="BL80" s="495"/>
      <c r="BM80" s="495"/>
      <c r="BN80" s="495"/>
      <c r="BO80" s="495"/>
      <c r="BP80" s="495"/>
      <c r="BQ80" s="495"/>
      <c r="BR80" s="495"/>
      <c r="BS80" s="495"/>
      <c r="BT80" s="495"/>
      <c r="BU80" s="495"/>
      <c r="BV80" s="495"/>
      <c r="BW80" s="495"/>
      <c r="BX80" s="495"/>
      <c r="BY80" s="495"/>
      <c r="BZ80" s="495"/>
      <c r="CA80" s="495"/>
      <c r="CB80" s="495"/>
      <c r="CC80" s="495"/>
      <c r="CD80" s="495"/>
      <c r="CE80" s="495"/>
      <c r="CF80" s="495"/>
      <c r="CG80" s="495"/>
      <c r="CH80" s="495"/>
      <c r="CI80" s="495"/>
      <c r="CJ80" s="495"/>
      <c r="CK80" s="495"/>
      <c r="CL80" s="495"/>
      <c r="CM80" s="495"/>
      <c r="CN80" s="495"/>
      <c r="CO80" s="495"/>
      <c r="CP80" s="495"/>
      <c r="CQ80" s="495"/>
      <c r="CR80" s="495"/>
      <c r="CS80" s="495"/>
      <c r="CT80" s="495"/>
      <c r="CU80" s="495"/>
      <c r="CV80" s="495"/>
      <c r="CW80" s="495"/>
      <c r="CX80" s="495"/>
      <c r="CY80" s="495"/>
      <c r="CZ80" s="495"/>
      <c r="DA80" s="495"/>
      <c r="DB80" s="495"/>
      <c r="DC80" s="495"/>
      <c r="DD80" s="495"/>
      <c r="DE80" s="495"/>
      <c r="DF80" s="495"/>
      <c r="DG80" s="495"/>
      <c r="DH80" s="495"/>
      <c r="DI80" s="495"/>
      <c r="DJ80" s="495"/>
      <c r="DK80" s="495"/>
      <c r="DL80" s="495"/>
      <c r="DM80" s="495"/>
      <c r="DN80" s="495"/>
      <c r="DO80" s="495"/>
      <c r="DP80" s="495"/>
      <c r="DQ80" s="495"/>
      <c r="DR80" s="495"/>
      <c r="DS80" s="495"/>
      <c r="DT80" s="495"/>
      <c r="DU80" s="495"/>
      <c r="DV80" s="495"/>
      <c r="DW80" s="495"/>
      <c r="DX80" s="495"/>
      <c r="DY80" s="495"/>
      <c r="DZ80" s="495"/>
      <c r="EA80" s="495"/>
      <c r="EB80" s="495"/>
      <c r="EC80" s="495"/>
      <c r="ED80" s="495"/>
      <c r="EE80" s="495"/>
      <c r="EF80" s="495"/>
      <c r="EG80" s="495"/>
      <c r="EH80" s="495"/>
      <c r="EI80" s="495"/>
      <c r="EJ80" s="495"/>
      <c r="EK80" s="495"/>
      <c r="EL80" s="495"/>
      <c r="EM80" s="495"/>
      <c r="EN80" s="495"/>
      <c r="EO80" s="495"/>
      <c r="EP80" s="495"/>
      <c r="EQ80" s="495"/>
      <c r="ER80" s="495"/>
      <c r="ES80" s="495"/>
      <c r="ET80" s="495"/>
      <c r="EU80" s="495"/>
      <c r="EV80" s="495"/>
      <c r="EW80" s="495"/>
      <c r="EX80" s="495"/>
      <c r="EY80" s="495"/>
      <c r="EZ80" s="495"/>
      <c r="FA80" s="495"/>
      <c r="FB80" s="495"/>
    </row>
    <row r="81" spans="1:158" s="325" customFormat="1" ht="15" hidden="1" customHeight="1" thickBot="1" x14ac:dyDescent="0.3">
      <c r="A81" s="331" t="s">
        <v>191</v>
      </c>
      <c r="B81" s="444"/>
      <c r="C81" s="234">
        <f>C77+ROUND(C79/3.9,0)+C80+C75</f>
        <v>755.22222222222217</v>
      </c>
      <c r="D81" s="444"/>
      <c r="E81" s="444"/>
      <c r="F81" s="444"/>
      <c r="G81" s="495"/>
      <c r="H81" s="495"/>
      <c r="I81" s="495"/>
      <c r="J81" s="495"/>
      <c r="K81" s="495"/>
      <c r="L81" s="495"/>
      <c r="M81" s="495"/>
      <c r="N81" s="495"/>
      <c r="O81" s="495"/>
      <c r="P81" s="495"/>
      <c r="Q81" s="495"/>
      <c r="R81" s="495"/>
      <c r="S81" s="495"/>
      <c r="T81" s="495"/>
      <c r="U81" s="495"/>
      <c r="V81" s="495"/>
      <c r="W81" s="495"/>
      <c r="X81" s="495"/>
      <c r="Y81" s="495"/>
      <c r="Z81" s="495"/>
      <c r="AA81" s="495"/>
      <c r="AB81" s="495"/>
      <c r="AC81" s="495"/>
      <c r="AD81" s="495"/>
      <c r="AE81" s="495"/>
      <c r="AF81" s="495"/>
      <c r="AG81" s="495"/>
      <c r="AH81" s="495"/>
      <c r="AI81" s="495"/>
      <c r="AJ81" s="495"/>
      <c r="AK81" s="495"/>
      <c r="AL81" s="495"/>
      <c r="AM81" s="495"/>
      <c r="AN81" s="495"/>
      <c r="AO81" s="495"/>
      <c r="AP81" s="495"/>
      <c r="AQ81" s="495"/>
      <c r="AR81" s="495"/>
      <c r="AS81" s="495"/>
      <c r="AT81" s="495"/>
      <c r="AU81" s="495"/>
      <c r="AV81" s="495"/>
      <c r="AW81" s="495"/>
      <c r="AX81" s="495"/>
      <c r="AY81" s="495"/>
      <c r="AZ81" s="495"/>
      <c r="BA81" s="495"/>
      <c r="BB81" s="495"/>
      <c r="BC81" s="495"/>
      <c r="BD81" s="495"/>
      <c r="BE81" s="495"/>
      <c r="BF81" s="495"/>
      <c r="BG81" s="495"/>
      <c r="BH81" s="495"/>
      <c r="BI81" s="495"/>
      <c r="BJ81" s="495"/>
      <c r="BK81" s="495"/>
      <c r="BL81" s="495"/>
      <c r="BM81" s="495"/>
      <c r="BN81" s="495"/>
      <c r="BO81" s="495"/>
      <c r="BP81" s="495"/>
      <c r="BQ81" s="495"/>
      <c r="BR81" s="495"/>
      <c r="BS81" s="495"/>
      <c r="BT81" s="495"/>
      <c r="BU81" s="495"/>
      <c r="BV81" s="495"/>
      <c r="BW81" s="495"/>
      <c r="BX81" s="495"/>
      <c r="BY81" s="495"/>
      <c r="BZ81" s="495"/>
      <c r="CA81" s="495"/>
      <c r="CB81" s="495"/>
      <c r="CC81" s="495"/>
      <c r="CD81" s="495"/>
      <c r="CE81" s="495"/>
      <c r="CF81" s="495"/>
      <c r="CG81" s="495"/>
      <c r="CH81" s="495"/>
      <c r="CI81" s="495"/>
      <c r="CJ81" s="495"/>
      <c r="CK81" s="495"/>
      <c r="CL81" s="495"/>
      <c r="CM81" s="495"/>
      <c r="CN81" s="495"/>
      <c r="CO81" s="495"/>
      <c r="CP81" s="495"/>
      <c r="CQ81" s="495"/>
      <c r="CR81" s="495"/>
      <c r="CS81" s="495"/>
      <c r="CT81" s="495"/>
      <c r="CU81" s="495"/>
      <c r="CV81" s="495"/>
      <c r="CW81" s="495"/>
      <c r="CX81" s="495"/>
      <c r="CY81" s="495"/>
      <c r="CZ81" s="495"/>
      <c r="DA81" s="495"/>
      <c r="DB81" s="495"/>
      <c r="DC81" s="495"/>
      <c r="DD81" s="495"/>
      <c r="DE81" s="495"/>
      <c r="DF81" s="495"/>
      <c r="DG81" s="495"/>
      <c r="DH81" s="495"/>
      <c r="DI81" s="495"/>
      <c r="DJ81" s="495"/>
      <c r="DK81" s="495"/>
      <c r="DL81" s="495"/>
      <c r="DM81" s="495"/>
      <c r="DN81" s="495"/>
      <c r="DO81" s="495"/>
      <c r="DP81" s="495"/>
      <c r="DQ81" s="495"/>
      <c r="DR81" s="495"/>
      <c r="DS81" s="495"/>
      <c r="DT81" s="495"/>
      <c r="DU81" s="495"/>
      <c r="DV81" s="495"/>
      <c r="DW81" s="495"/>
      <c r="DX81" s="495"/>
      <c r="DY81" s="495"/>
      <c r="DZ81" s="495"/>
      <c r="EA81" s="495"/>
      <c r="EB81" s="495"/>
      <c r="EC81" s="495"/>
      <c r="ED81" s="495"/>
      <c r="EE81" s="495"/>
      <c r="EF81" s="495"/>
      <c r="EG81" s="495"/>
      <c r="EH81" s="495"/>
      <c r="EI81" s="495"/>
      <c r="EJ81" s="495"/>
      <c r="EK81" s="495"/>
      <c r="EL81" s="495"/>
      <c r="EM81" s="495"/>
      <c r="EN81" s="495"/>
      <c r="EO81" s="495"/>
      <c r="EP81" s="495"/>
      <c r="EQ81" s="495"/>
      <c r="ER81" s="495"/>
      <c r="ES81" s="495"/>
      <c r="ET81" s="495"/>
      <c r="EU81" s="495"/>
      <c r="EV81" s="495"/>
      <c r="EW81" s="495"/>
      <c r="EX81" s="495"/>
      <c r="EY81" s="495"/>
      <c r="EZ81" s="495"/>
      <c r="FA81" s="495"/>
      <c r="FB81" s="495"/>
    </row>
    <row r="82" spans="1:158" s="325" customFormat="1" ht="15" hidden="1" customHeight="1" thickBot="1" x14ac:dyDescent="0.3">
      <c r="A82" s="586" t="s">
        <v>10</v>
      </c>
      <c r="B82" s="593"/>
      <c r="C82" s="593"/>
      <c r="D82" s="593"/>
      <c r="E82" s="593"/>
      <c r="F82" s="593"/>
      <c r="G82" s="495"/>
      <c r="H82" s="495"/>
      <c r="I82" s="495"/>
      <c r="J82" s="495"/>
      <c r="K82" s="495"/>
      <c r="L82" s="495"/>
      <c r="M82" s="495"/>
      <c r="N82" s="495"/>
      <c r="O82" s="495"/>
      <c r="P82" s="495"/>
      <c r="Q82" s="495"/>
      <c r="R82" s="495"/>
      <c r="S82" s="495"/>
      <c r="T82" s="495"/>
      <c r="U82" s="495"/>
      <c r="V82" s="495"/>
      <c r="W82" s="495"/>
      <c r="X82" s="495"/>
      <c r="Y82" s="495"/>
      <c r="Z82" s="495"/>
      <c r="AA82" s="495"/>
      <c r="AB82" s="495"/>
      <c r="AC82" s="495"/>
      <c r="AD82" s="495"/>
      <c r="AE82" s="495"/>
      <c r="AF82" s="495"/>
      <c r="AG82" s="495"/>
      <c r="AH82" s="495"/>
      <c r="AI82" s="495"/>
      <c r="AJ82" s="495"/>
      <c r="AK82" s="495"/>
      <c r="AL82" s="495"/>
      <c r="AM82" s="495"/>
      <c r="AN82" s="495"/>
      <c r="AO82" s="495"/>
      <c r="AP82" s="495"/>
      <c r="AQ82" s="495"/>
      <c r="AR82" s="495"/>
      <c r="AS82" s="495"/>
      <c r="AT82" s="495"/>
      <c r="AU82" s="495"/>
      <c r="AV82" s="495"/>
      <c r="AW82" s="495"/>
      <c r="AX82" s="495"/>
      <c r="AY82" s="495"/>
      <c r="AZ82" s="495"/>
      <c r="BA82" s="495"/>
      <c r="BB82" s="495"/>
      <c r="BC82" s="495"/>
      <c r="BD82" s="495"/>
      <c r="BE82" s="495"/>
      <c r="BF82" s="495"/>
      <c r="BG82" s="495"/>
      <c r="BH82" s="495"/>
      <c r="BI82" s="495"/>
      <c r="BJ82" s="495"/>
      <c r="BK82" s="495"/>
      <c r="BL82" s="495"/>
      <c r="BM82" s="495"/>
      <c r="BN82" s="495"/>
      <c r="BO82" s="495"/>
      <c r="BP82" s="495"/>
      <c r="BQ82" s="495"/>
      <c r="BR82" s="495"/>
      <c r="BS82" s="495"/>
      <c r="BT82" s="495"/>
      <c r="BU82" s="495"/>
      <c r="BV82" s="495"/>
      <c r="BW82" s="495"/>
      <c r="BX82" s="495"/>
      <c r="BY82" s="495"/>
      <c r="BZ82" s="495"/>
      <c r="CA82" s="495"/>
      <c r="CB82" s="495"/>
      <c r="CC82" s="495"/>
      <c r="CD82" s="495"/>
      <c r="CE82" s="495"/>
      <c r="CF82" s="495"/>
      <c r="CG82" s="495"/>
      <c r="CH82" s="495"/>
      <c r="CI82" s="495"/>
      <c r="CJ82" s="495"/>
      <c r="CK82" s="495"/>
      <c r="CL82" s="495"/>
      <c r="CM82" s="495"/>
      <c r="CN82" s="495"/>
      <c r="CO82" s="495"/>
      <c r="CP82" s="495"/>
      <c r="CQ82" s="495"/>
      <c r="CR82" s="495"/>
      <c r="CS82" s="495"/>
      <c r="CT82" s="495"/>
      <c r="CU82" s="495"/>
      <c r="CV82" s="495"/>
      <c r="CW82" s="495"/>
      <c r="CX82" s="495"/>
      <c r="CY82" s="495"/>
      <c r="CZ82" s="495"/>
      <c r="DA82" s="495"/>
      <c r="DB82" s="495"/>
      <c r="DC82" s="495"/>
      <c r="DD82" s="495"/>
      <c r="DE82" s="495"/>
      <c r="DF82" s="495"/>
      <c r="DG82" s="495"/>
      <c r="DH82" s="495"/>
      <c r="DI82" s="495"/>
      <c r="DJ82" s="495"/>
      <c r="DK82" s="495"/>
      <c r="DL82" s="495"/>
      <c r="DM82" s="495"/>
      <c r="DN82" s="495"/>
      <c r="DO82" s="495"/>
      <c r="DP82" s="495"/>
      <c r="DQ82" s="495"/>
      <c r="DR82" s="495"/>
      <c r="DS82" s="495"/>
      <c r="DT82" s="495"/>
      <c r="DU82" s="495"/>
      <c r="DV82" s="495"/>
      <c r="DW82" s="495"/>
      <c r="DX82" s="495"/>
      <c r="DY82" s="495"/>
      <c r="DZ82" s="495"/>
      <c r="EA82" s="495"/>
      <c r="EB82" s="495"/>
      <c r="EC82" s="495"/>
      <c r="ED82" s="495"/>
      <c r="EE82" s="495"/>
      <c r="EF82" s="495"/>
      <c r="EG82" s="495"/>
      <c r="EH82" s="495"/>
      <c r="EI82" s="495"/>
      <c r="EJ82" s="495"/>
      <c r="EK82" s="495"/>
      <c r="EL82" s="495"/>
      <c r="EM82" s="495"/>
      <c r="EN82" s="495"/>
      <c r="EO82" s="495"/>
      <c r="EP82" s="495"/>
      <c r="EQ82" s="495"/>
      <c r="ER82" s="495"/>
      <c r="ES82" s="495"/>
      <c r="ET82" s="495"/>
      <c r="EU82" s="495"/>
      <c r="EV82" s="495"/>
      <c r="EW82" s="495"/>
      <c r="EX82" s="495"/>
      <c r="EY82" s="495"/>
      <c r="EZ82" s="495"/>
      <c r="FA82" s="495"/>
      <c r="FB82" s="495"/>
    </row>
    <row r="83" spans="1:158" s="325" customFormat="1" ht="15" hidden="1" customHeight="1" x14ac:dyDescent="0.25">
      <c r="A83" s="525" t="s">
        <v>271</v>
      </c>
      <c r="B83" s="225"/>
      <c r="C83" s="225"/>
      <c r="D83" s="225"/>
      <c r="E83" s="225"/>
      <c r="F83" s="225"/>
      <c r="G83" s="495"/>
      <c r="H83" s="495"/>
      <c r="I83" s="495"/>
      <c r="J83" s="495"/>
      <c r="K83" s="495"/>
      <c r="L83" s="495"/>
      <c r="M83" s="495"/>
      <c r="N83" s="495"/>
      <c r="O83" s="495"/>
      <c r="P83" s="495"/>
      <c r="Q83" s="495"/>
      <c r="R83" s="495"/>
      <c r="S83" s="495"/>
      <c r="T83" s="495"/>
      <c r="U83" s="495"/>
      <c r="V83" s="495"/>
      <c r="W83" s="495"/>
      <c r="X83" s="495"/>
      <c r="Y83" s="495"/>
      <c r="Z83" s="495"/>
      <c r="AA83" s="495"/>
      <c r="AB83" s="495"/>
      <c r="AC83" s="495"/>
      <c r="AD83" s="495"/>
      <c r="AE83" s="495"/>
      <c r="AF83" s="495"/>
      <c r="AG83" s="495"/>
      <c r="AH83" s="495"/>
      <c r="AI83" s="495"/>
      <c r="AJ83" s="495"/>
      <c r="AK83" s="495"/>
      <c r="AL83" s="495"/>
      <c r="AM83" s="495"/>
      <c r="AN83" s="495"/>
      <c r="AO83" s="495"/>
      <c r="AP83" s="495"/>
      <c r="AQ83" s="495"/>
      <c r="AR83" s="495"/>
      <c r="AS83" s="495"/>
      <c r="AT83" s="495"/>
      <c r="AU83" s="495"/>
      <c r="AV83" s="495"/>
      <c r="AW83" s="495"/>
      <c r="AX83" s="495"/>
      <c r="AY83" s="495"/>
      <c r="AZ83" s="495"/>
      <c r="BA83" s="495"/>
      <c r="BB83" s="495"/>
      <c r="BC83" s="495"/>
      <c r="BD83" s="495"/>
      <c r="BE83" s="495"/>
      <c r="BF83" s="495"/>
      <c r="BG83" s="495"/>
      <c r="BH83" s="495"/>
      <c r="BI83" s="495"/>
      <c r="BJ83" s="495"/>
      <c r="BK83" s="495"/>
      <c r="BL83" s="495"/>
      <c r="BM83" s="495"/>
      <c r="BN83" s="495"/>
      <c r="BO83" s="495"/>
      <c r="BP83" s="495"/>
      <c r="BQ83" s="495"/>
      <c r="BR83" s="495"/>
      <c r="BS83" s="495"/>
      <c r="BT83" s="495"/>
      <c r="BU83" s="495"/>
      <c r="BV83" s="495"/>
      <c r="BW83" s="495"/>
      <c r="BX83" s="495"/>
      <c r="BY83" s="495"/>
      <c r="BZ83" s="495"/>
      <c r="CA83" s="495"/>
      <c r="CB83" s="495"/>
      <c r="CC83" s="495"/>
      <c r="CD83" s="495"/>
      <c r="CE83" s="495"/>
      <c r="CF83" s="495"/>
      <c r="CG83" s="495"/>
      <c r="CH83" s="495"/>
      <c r="CI83" s="495"/>
      <c r="CJ83" s="495"/>
      <c r="CK83" s="495"/>
      <c r="CL83" s="495"/>
      <c r="CM83" s="495"/>
      <c r="CN83" s="495"/>
      <c r="CO83" s="495"/>
      <c r="CP83" s="495"/>
      <c r="CQ83" s="495"/>
      <c r="CR83" s="495"/>
      <c r="CS83" s="495"/>
      <c r="CT83" s="495"/>
      <c r="CU83" s="495"/>
      <c r="CV83" s="495"/>
      <c r="CW83" s="495"/>
      <c r="CX83" s="495"/>
      <c r="CY83" s="495"/>
      <c r="CZ83" s="495"/>
      <c r="DA83" s="495"/>
      <c r="DB83" s="495"/>
      <c r="DC83" s="495"/>
      <c r="DD83" s="495"/>
      <c r="DE83" s="495"/>
      <c r="DF83" s="495"/>
      <c r="DG83" s="495"/>
      <c r="DH83" s="495"/>
      <c r="DI83" s="495"/>
      <c r="DJ83" s="495"/>
      <c r="DK83" s="495"/>
      <c r="DL83" s="495"/>
      <c r="DM83" s="495"/>
      <c r="DN83" s="495"/>
      <c r="DO83" s="495"/>
      <c r="DP83" s="495"/>
      <c r="DQ83" s="495"/>
      <c r="DR83" s="495"/>
      <c r="DS83" s="495"/>
      <c r="DT83" s="495"/>
      <c r="DU83" s="495"/>
      <c r="DV83" s="495"/>
      <c r="DW83" s="495"/>
      <c r="DX83" s="495"/>
      <c r="DY83" s="495"/>
      <c r="DZ83" s="495"/>
      <c r="EA83" s="495"/>
      <c r="EB83" s="495"/>
      <c r="EC83" s="495"/>
      <c r="ED83" s="495"/>
      <c r="EE83" s="495"/>
      <c r="EF83" s="495"/>
      <c r="EG83" s="495"/>
      <c r="EH83" s="495"/>
      <c r="EI83" s="495"/>
      <c r="EJ83" s="495"/>
      <c r="EK83" s="495"/>
      <c r="EL83" s="495"/>
      <c r="EM83" s="495"/>
      <c r="EN83" s="495"/>
      <c r="EO83" s="495"/>
      <c r="EP83" s="495"/>
      <c r="EQ83" s="495"/>
      <c r="ER83" s="495"/>
      <c r="ES83" s="495"/>
      <c r="ET83" s="495"/>
      <c r="EU83" s="495"/>
      <c r="EV83" s="495"/>
      <c r="EW83" s="495"/>
      <c r="EX83" s="495"/>
      <c r="EY83" s="495"/>
      <c r="EZ83" s="495"/>
      <c r="FA83" s="495"/>
      <c r="FB83" s="495"/>
    </row>
    <row r="84" spans="1:158" s="325" customFormat="1" ht="15" hidden="1" customHeight="1" x14ac:dyDescent="0.25">
      <c r="A84" s="323" t="s">
        <v>150</v>
      </c>
      <c r="B84" s="225"/>
      <c r="C84" s="225"/>
      <c r="D84" s="225"/>
      <c r="E84" s="225"/>
      <c r="F84" s="225"/>
      <c r="G84" s="495"/>
      <c r="H84" s="495"/>
      <c r="I84" s="495"/>
      <c r="J84" s="495"/>
      <c r="K84" s="495"/>
      <c r="L84" s="495"/>
      <c r="M84" s="495"/>
      <c r="N84" s="495"/>
      <c r="O84" s="495"/>
      <c r="P84" s="495"/>
      <c r="Q84" s="495"/>
      <c r="R84" s="495"/>
      <c r="S84" s="495"/>
      <c r="T84" s="495"/>
      <c r="U84" s="495"/>
      <c r="V84" s="495"/>
      <c r="W84" s="495"/>
      <c r="X84" s="495"/>
      <c r="Y84" s="495"/>
      <c r="Z84" s="495"/>
      <c r="AA84" s="495"/>
      <c r="AB84" s="495"/>
      <c r="AC84" s="495"/>
      <c r="AD84" s="495"/>
      <c r="AE84" s="495"/>
      <c r="AF84" s="495"/>
      <c r="AG84" s="495"/>
      <c r="AH84" s="495"/>
      <c r="AI84" s="495"/>
      <c r="AJ84" s="495"/>
      <c r="AK84" s="495"/>
      <c r="AL84" s="495"/>
      <c r="AM84" s="495"/>
      <c r="AN84" s="495"/>
      <c r="AO84" s="495"/>
      <c r="AP84" s="495"/>
      <c r="AQ84" s="495"/>
      <c r="AR84" s="495"/>
      <c r="AS84" s="495"/>
      <c r="AT84" s="495"/>
      <c r="AU84" s="495"/>
      <c r="AV84" s="495"/>
      <c r="AW84" s="495"/>
      <c r="AX84" s="495"/>
      <c r="AY84" s="495"/>
      <c r="AZ84" s="495"/>
      <c r="BA84" s="495"/>
      <c r="BB84" s="495"/>
      <c r="BC84" s="495"/>
      <c r="BD84" s="495"/>
      <c r="BE84" s="495"/>
      <c r="BF84" s="495"/>
      <c r="BG84" s="495"/>
      <c r="BH84" s="495"/>
      <c r="BI84" s="495"/>
      <c r="BJ84" s="495"/>
      <c r="BK84" s="495"/>
      <c r="BL84" s="495"/>
      <c r="BM84" s="495"/>
      <c r="BN84" s="495"/>
      <c r="BO84" s="495"/>
      <c r="BP84" s="495"/>
      <c r="BQ84" s="495"/>
      <c r="BR84" s="495"/>
      <c r="BS84" s="495"/>
      <c r="BT84" s="495"/>
      <c r="BU84" s="495"/>
      <c r="BV84" s="495"/>
      <c r="BW84" s="495"/>
      <c r="BX84" s="495"/>
      <c r="BY84" s="495"/>
      <c r="BZ84" s="495"/>
      <c r="CA84" s="495"/>
      <c r="CB84" s="495"/>
      <c r="CC84" s="495"/>
      <c r="CD84" s="495"/>
      <c r="CE84" s="495"/>
      <c r="CF84" s="495"/>
      <c r="CG84" s="495"/>
      <c r="CH84" s="495"/>
      <c r="CI84" s="495"/>
      <c r="CJ84" s="495"/>
      <c r="CK84" s="495"/>
      <c r="CL84" s="495"/>
      <c r="CM84" s="495"/>
      <c r="CN84" s="495"/>
      <c r="CO84" s="495"/>
      <c r="CP84" s="495"/>
      <c r="CQ84" s="495"/>
      <c r="CR84" s="495"/>
      <c r="CS84" s="495"/>
      <c r="CT84" s="495"/>
      <c r="CU84" s="495"/>
      <c r="CV84" s="495"/>
      <c r="CW84" s="495"/>
      <c r="CX84" s="495"/>
      <c r="CY84" s="495"/>
      <c r="CZ84" s="495"/>
      <c r="DA84" s="495"/>
      <c r="DB84" s="495"/>
      <c r="DC84" s="495"/>
      <c r="DD84" s="495"/>
      <c r="DE84" s="495"/>
      <c r="DF84" s="495"/>
      <c r="DG84" s="495"/>
      <c r="DH84" s="495"/>
      <c r="DI84" s="495"/>
      <c r="DJ84" s="495"/>
      <c r="DK84" s="495"/>
      <c r="DL84" s="495"/>
      <c r="DM84" s="495"/>
      <c r="DN84" s="495"/>
      <c r="DO84" s="495"/>
      <c r="DP84" s="495"/>
      <c r="DQ84" s="495"/>
      <c r="DR84" s="495"/>
      <c r="DS84" s="495"/>
      <c r="DT84" s="495"/>
      <c r="DU84" s="495"/>
      <c r="DV84" s="495"/>
      <c r="DW84" s="495"/>
      <c r="DX84" s="495"/>
      <c r="DY84" s="495"/>
      <c r="DZ84" s="495"/>
      <c r="EA84" s="495"/>
      <c r="EB84" s="495"/>
      <c r="EC84" s="495"/>
      <c r="ED84" s="495"/>
      <c r="EE84" s="495"/>
      <c r="EF84" s="495"/>
      <c r="EG84" s="495"/>
      <c r="EH84" s="495"/>
      <c r="EI84" s="495"/>
      <c r="EJ84" s="495"/>
      <c r="EK84" s="495"/>
      <c r="EL84" s="495"/>
      <c r="EM84" s="495"/>
      <c r="EN84" s="495"/>
      <c r="EO84" s="495"/>
      <c r="EP84" s="495"/>
      <c r="EQ84" s="495"/>
      <c r="ER84" s="495"/>
      <c r="ES84" s="495"/>
      <c r="ET84" s="495"/>
      <c r="EU84" s="495"/>
      <c r="EV84" s="495"/>
      <c r="EW84" s="495"/>
      <c r="EX84" s="495"/>
      <c r="EY84" s="495"/>
      <c r="EZ84" s="495"/>
      <c r="FA84" s="495"/>
      <c r="FB84" s="495"/>
    </row>
    <row r="85" spans="1:158" s="325" customFormat="1" ht="15" hidden="1" customHeight="1" x14ac:dyDescent="0.25">
      <c r="A85" s="327" t="s">
        <v>115</v>
      </c>
      <c r="B85" s="225"/>
      <c r="C85" s="362">
        <f>C86/2.7</f>
        <v>102.96296296296296</v>
      </c>
      <c r="D85" s="225"/>
      <c r="E85" s="225"/>
      <c r="F85" s="225"/>
      <c r="G85" s="495"/>
      <c r="H85" s="495"/>
      <c r="I85" s="495"/>
      <c r="J85" s="495"/>
      <c r="K85" s="495"/>
      <c r="L85" s="495"/>
      <c r="M85" s="495"/>
      <c r="N85" s="495"/>
      <c r="O85" s="495"/>
      <c r="P85" s="495"/>
      <c r="Q85" s="495"/>
      <c r="R85" s="495"/>
      <c r="S85" s="495"/>
      <c r="T85" s="495"/>
      <c r="U85" s="495"/>
      <c r="V85" s="495"/>
      <c r="W85" s="495"/>
      <c r="X85" s="495"/>
      <c r="Y85" s="495"/>
      <c r="Z85" s="495"/>
      <c r="AA85" s="495"/>
      <c r="AB85" s="495"/>
      <c r="AC85" s="495"/>
      <c r="AD85" s="495"/>
      <c r="AE85" s="495"/>
      <c r="AF85" s="495"/>
      <c r="AG85" s="495"/>
      <c r="AH85" s="495"/>
      <c r="AI85" s="495"/>
      <c r="AJ85" s="495"/>
      <c r="AK85" s="495"/>
      <c r="AL85" s="495"/>
      <c r="AM85" s="495"/>
      <c r="AN85" s="495"/>
      <c r="AO85" s="495"/>
      <c r="AP85" s="495"/>
      <c r="AQ85" s="495"/>
      <c r="AR85" s="495"/>
      <c r="AS85" s="495"/>
      <c r="AT85" s="495"/>
      <c r="AU85" s="495"/>
      <c r="AV85" s="495"/>
      <c r="AW85" s="495"/>
      <c r="AX85" s="495"/>
      <c r="AY85" s="495"/>
      <c r="AZ85" s="495"/>
      <c r="BA85" s="495"/>
      <c r="BB85" s="495"/>
      <c r="BC85" s="495"/>
      <c r="BD85" s="495"/>
      <c r="BE85" s="495"/>
      <c r="BF85" s="495"/>
      <c r="BG85" s="495"/>
      <c r="BH85" s="495"/>
      <c r="BI85" s="495"/>
      <c r="BJ85" s="495"/>
      <c r="BK85" s="495"/>
      <c r="BL85" s="495"/>
      <c r="BM85" s="495"/>
      <c r="BN85" s="495"/>
      <c r="BO85" s="495"/>
      <c r="BP85" s="495"/>
      <c r="BQ85" s="495"/>
      <c r="BR85" s="495"/>
      <c r="BS85" s="495"/>
      <c r="BT85" s="495"/>
      <c r="BU85" s="495"/>
      <c r="BV85" s="495"/>
      <c r="BW85" s="495"/>
      <c r="BX85" s="495"/>
      <c r="BY85" s="495"/>
      <c r="BZ85" s="495"/>
      <c r="CA85" s="495"/>
      <c r="CB85" s="495"/>
      <c r="CC85" s="495"/>
      <c r="CD85" s="495"/>
      <c r="CE85" s="495"/>
      <c r="CF85" s="495"/>
      <c r="CG85" s="495"/>
      <c r="CH85" s="495"/>
      <c r="CI85" s="495"/>
      <c r="CJ85" s="495"/>
      <c r="CK85" s="495"/>
      <c r="CL85" s="495"/>
      <c r="CM85" s="495"/>
      <c r="CN85" s="495"/>
      <c r="CO85" s="495"/>
      <c r="CP85" s="495"/>
      <c r="CQ85" s="495"/>
      <c r="CR85" s="495"/>
      <c r="CS85" s="495"/>
      <c r="CT85" s="495"/>
      <c r="CU85" s="495"/>
      <c r="CV85" s="495"/>
      <c r="CW85" s="495"/>
      <c r="CX85" s="495"/>
      <c r="CY85" s="495"/>
      <c r="CZ85" s="495"/>
      <c r="DA85" s="495"/>
      <c r="DB85" s="495"/>
      <c r="DC85" s="495"/>
      <c r="DD85" s="495"/>
      <c r="DE85" s="495"/>
      <c r="DF85" s="495"/>
      <c r="DG85" s="495"/>
      <c r="DH85" s="495"/>
      <c r="DI85" s="495"/>
      <c r="DJ85" s="495"/>
      <c r="DK85" s="495"/>
      <c r="DL85" s="495"/>
      <c r="DM85" s="495"/>
      <c r="DN85" s="495"/>
      <c r="DO85" s="495"/>
      <c r="DP85" s="495"/>
      <c r="DQ85" s="495"/>
      <c r="DR85" s="495"/>
      <c r="DS85" s="495"/>
      <c r="DT85" s="495"/>
      <c r="DU85" s="495"/>
      <c r="DV85" s="495"/>
      <c r="DW85" s="495"/>
      <c r="DX85" s="495"/>
      <c r="DY85" s="495"/>
      <c r="DZ85" s="495"/>
      <c r="EA85" s="495"/>
      <c r="EB85" s="495"/>
      <c r="EC85" s="495"/>
      <c r="ED85" s="495"/>
      <c r="EE85" s="495"/>
      <c r="EF85" s="495"/>
      <c r="EG85" s="495"/>
      <c r="EH85" s="495"/>
      <c r="EI85" s="495"/>
      <c r="EJ85" s="495"/>
      <c r="EK85" s="495"/>
      <c r="EL85" s="495"/>
      <c r="EM85" s="495"/>
      <c r="EN85" s="495"/>
      <c r="EO85" s="495"/>
      <c r="EP85" s="495"/>
      <c r="EQ85" s="495"/>
      <c r="ER85" s="495"/>
      <c r="ES85" s="495"/>
      <c r="ET85" s="495"/>
      <c r="EU85" s="495"/>
      <c r="EV85" s="495"/>
      <c r="EW85" s="495"/>
      <c r="EX85" s="495"/>
      <c r="EY85" s="495"/>
      <c r="EZ85" s="495"/>
      <c r="FA85" s="495"/>
      <c r="FB85" s="495"/>
    </row>
    <row r="86" spans="1:158" s="325" customFormat="1" ht="15" hidden="1" customHeight="1" x14ac:dyDescent="0.25">
      <c r="A86" s="246" t="s">
        <v>337</v>
      </c>
      <c r="B86" s="247"/>
      <c r="C86" s="226">
        <v>278</v>
      </c>
      <c r="D86" s="247"/>
      <c r="E86" s="247"/>
      <c r="F86" s="247"/>
      <c r="G86" s="495"/>
      <c r="H86" s="495"/>
      <c r="I86" s="495"/>
      <c r="J86" s="495"/>
      <c r="K86" s="495"/>
      <c r="L86" s="495"/>
      <c r="M86" s="495"/>
      <c r="N86" s="495"/>
      <c r="O86" s="495"/>
      <c r="P86" s="495"/>
      <c r="Q86" s="495"/>
      <c r="R86" s="495"/>
      <c r="S86" s="495"/>
      <c r="T86" s="495"/>
      <c r="U86" s="495"/>
      <c r="V86" s="495"/>
      <c r="W86" s="495"/>
      <c r="X86" s="495"/>
      <c r="Y86" s="495"/>
      <c r="Z86" s="495"/>
      <c r="AA86" s="495"/>
      <c r="AB86" s="495"/>
      <c r="AC86" s="495"/>
      <c r="AD86" s="495"/>
      <c r="AE86" s="495"/>
      <c r="AF86" s="495"/>
      <c r="AG86" s="495"/>
      <c r="AH86" s="495"/>
      <c r="AI86" s="495"/>
      <c r="AJ86" s="495"/>
      <c r="AK86" s="495"/>
      <c r="AL86" s="495"/>
      <c r="AM86" s="495"/>
      <c r="AN86" s="495"/>
      <c r="AO86" s="495"/>
      <c r="AP86" s="495"/>
      <c r="AQ86" s="495"/>
      <c r="AR86" s="495"/>
      <c r="AS86" s="495"/>
      <c r="AT86" s="495"/>
      <c r="AU86" s="495"/>
      <c r="AV86" s="495"/>
      <c r="AW86" s="495"/>
      <c r="AX86" s="495"/>
      <c r="AY86" s="495"/>
      <c r="AZ86" s="495"/>
      <c r="BA86" s="495"/>
      <c r="BB86" s="495"/>
      <c r="BC86" s="495"/>
      <c r="BD86" s="495"/>
      <c r="BE86" s="495"/>
      <c r="BF86" s="495"/>
      <c r="BG86" s="495"/>
      <c r="BH86" s="495"/>
      <c r="BI86" s="495"/>
      <c r="BJ86" s="495"/>
      <c r="BK86" s="495"/>
      <c r="BL86" s="495"/>
      <c r="BM86" s="495"/>
      <c r="BN86" s="495"/>
      <c r="BO86" s="495"/>
      <c r="BP86" s="495"/>
      <c r="BQ86" s="495"/>
      <c r="BR86" s="495"/>
      <c r="BS86" s="495"/>
      <c r="BT86" s="495"/>
      <c r="BU86" s="495"/>
      <c r="BV86" s="495"/>
      <c r="BW86" s="495"/>
      <c r="BX86" s="495"/>
      <c r="BY86" s="495"/>
      <c r="BZ86" s="495"/>
      <c r="CA86" s="495"/>
      <c r="CB86" s="495"/>
      <c r="CC86" s="495"/>
      <c r="CD86" s="495"/>
      <c r="CE86" s="495"/>
      <c r="CF86" s="495"/>
      <c r="CG86" s="495"/>
      <c r="CH86" s="495"/>
      <c r="CI86" s="495"/>
      <c r="CJ86" s="495"/>
      <c r="CK86" s="495"/>
      <c r="CL86" s="495"/>
      <c r="CM86" s="495"/>
      <c r="CN86" s="495"/>
      <c r="CO86" s="495"/>
      <c r="CP86" s="495"/>
      <c r="CQ86" s="495"/>
      <c r="CR86" s="495"/>
      <c r="CS86" s="495"/>
      <c r="CT86" s="495"/>
      <c r="CU86" s="495"/>
      <c r="CV86" s="495"/>
      <c r="CW86" s="495"/>
      <c r="CX86" s="495"/>
      <c r="CY86" s="495"/>
      <c r="CZ86" s="495"/>
      <c r="DA86" s="495"/>
      <c r="DB86" s="495"/>
      <c r="DC86" s="495"/>
      <c r="DD86" s="495"/>
      <c r="DE86" s="495"/>
      <c r="DF86" s="495"/>
      <c r="DG86" s="495"/>
      <c r="DH86" s="495"/>
      <c r="DI86" s="495"/>
      <c r="DJ86" s="495"/>
      <c r="DK86" s="495"/>
      <c r="DL86" s="495"/>
      <c r="DM86" s="495"/>
      <c r="DN86" s="495"/>
      <c r="DO86" s="495"/>
      <c r="DP86" s="495"/>
      <c r="DQ86" s="495"/>
      <c r="DR86" s="495"/>
      <c r="DS86" s="495"/>
      <c r="DT86" s="495"/>
      <c r="DU86" s="495"/>
      <c r="DV86" s="495"/>
      <c r="DW86" s="495"/>
      <c r="DX86" s="495"/>
      <c r="DY86" s="495"/>
      <c r="DZ86" s="495"/>
      <c r="EA86" s="495"/>
      <c r="EB86" s="495"/>
      <c r="EC86" s="495"/>
      <c r="ED86" s="495"/>
      <c r="EE86" s="495"/>
      <c r="EF86" s="495"/>
      <c r="EG86" s="495"/>
      <c r="EH86" s="495"/>
      <c r="EI86" s="495"/>
      <c r="EJ86" s="495"/>
      <c r="EK86" s="495"/>
      <c r="EL86" s="495"/>
      <c r="EM86" s="495"/>
      <c r="EN86" s="495"/>
      <c r="EO86" s="495"/>
      <c r="EP86" s="495"/>
      <c r="EQ86" s="495"/>
      <c r="ER86" s="495"/>
      <c r="ES86" s="495"/>
      <c r="ET86" s="495"/>
      <c r="EU86" s="495"/>
      <c r="EV86" s="495"/>
      <c r="EW86" s="495"/>
      <c r="EX86" s="495"/>
      <c r="EY86" s="495"/>
      <c r="EZ86" s="495"/>
      <c r="FA86" s="495"/>
      <c r="FB86" s="495"/>
    </row>
    <row r="87" spans="1:158" s="325" customFormat="1" ht="15" hidden="1" customHeight="1" x14ac:dyDescent="0.25">
      <c r="A87" s="246" t="s">
        <v>190</v>
      </c>
      <c r="B87" s="225"/>
      <c r="C87" s="597"/>
      <c r="D87" s="225"/>
      <c r="E87" s="225"/>
      <c r="F87" s="225"/>
      <c r="G87" s="495"/>
      <c r="H87" s="495"/>
      <c r="I87" s="495"/>
      <c r="J87" s="495"/>
      <c r="K87" s="495"/>
      <c r="L87" s="495"/>
      <c r="M87" s="495"/>
      <c r="N87" s="495"/>
      <c r="O87" s="495"/>
      <c r="P87" s="495"/>
      <c r="Q87" s="495"/>
      <c r="R87" s="495"/>
      <c r="S87" s="495"/>
      <c r="T87" s="495"/>
      <c r="U87" s="495"/>
      <c r="V87" s="495"/>
      <c r="W87" s="495"/>
      <c r="X87" s="495"/>
      <c r="Y87" s="495"/>
      <c r="Z87" s="495"/>
      <c r="AA87" s="495"/>
      <c r="AB87" s="495"/>
      <c r="AC87" s="495"/>
      <c r="AD87" s="495"/>
      <c r="AE87" s="495"/>
      <c r="AF87" s="495"/>
      <c r="AG87" s="495"/>
      <c r="AH87" s="495"/>
      <c r="AI87" s="495"/>
      <c r="AJ87" s="495"/>
      <c r="AK87" s="495"/>
      <c r="AL87" s="495"/>
      <c r="AM87" s="495"/>
      <c r="AN87" s="495"/>
      <c r="AO87" s="495"/>
      <c r="AP87" s="495"/>
      <c r="AQ87" s="495"/>
      <c r="AR87" s="495"/>
      <c r="AS87" s="495"/>
      <c r="AT87" s="495"/>
      <c r="AU87" s="495"/>
      <c r="AV87" s="495"/>
      <c r="AW87" s="495"/>
      <c r="AX87" s="495"/>
      <c r="AY87" s="495"/>
      <c r="AZ87" s="495"/>
      <c r="BA87" s="495"/>
      <c r="BB87" s="495"/>
      <c r="BC87" s="495"/>
      <c r="BD87" s="495"/>
      <c r="BE87" s="495"/>
      <c r="BF87" s="495"/>
      <c r="BG87" s="495"/>
      <c r="BH87" s="495"/>
      <c r="BI87" s="495"/>
      <c r="BJ87" s="495"/>
      <c r="BK87" s="495"/>
      <c r="BL87" s="495"/>
      <c r="BM87" s="495"/>
      <c r="BN87" s="495"/>
      <c r="BO87" s="495"/>
      <c r="BP87" s="495"/>
      <c r="BQ87" s="495"/>
      <c r="BR87" s="495"/>
      <c r="BS87" s="495"/>
      <c r="BT87" s="495"/>
      <c r="BU87" s="495"/>
      <c r="BV87" s="495"/>
      <c r="BW87" s="495"/>
      <c r="BX87" s="495"/>
      <c r="BY87" s="495"/>
      <c r="BZ87" s="495"/>
      <c r="CA87" s="495"/>
      <c r="CB87" s="495"/>
      <c r="CC87" s="495"/>
      <c r="CD87" s="495"/>
      <c r="CE87" s="495"/>
      <c r="CF87" s="495"/>
      <c r="CG87" s="495"/>
      <c r="CH87" s="495"/>
      <c r="CI87" s="495"/>
      <c r="CJ87" s="495"/>
      <c r="CK87" s="495"/>
      <c r="CL87" s="495"/>
      <c r="CM87" s="495"/>
      <c r="CN87" s="495"/>
      <c r="CO87" s="495"/>
      <c r="CP87" s="495"/>
      <c r="CQ87" s="495"/>
      <c r="CR87" s="495"/>
      <c r="CS87" s="495"/>
      <c r="CT87" s="495"/>
      <c r="CU87" s="495"/>
      <c r="CV87" s="495"/>
      <c r="CW87" s="495"/>
      <c r="CX87" s="495"/>
      <c r="CY87" s="495"/>
      <c r="CZ87" s="495"/>
      <c r="DA87" s="495"/>
      <c r="DB87" s="495"/>
      <c r="DC87" s="495"/>
      <c r="DD87" s="495"/>
      <c r="DE87" s="495"/>
      <c r="DF87" s="495"/>
      <c r="DG87" s="495"/>
      <c r="DH87" s="495"/>
      <c r="DI87" s="495"/>
      <c r="DJ87" s="495"/>
      <c r="DK87" s="495"/>
      <c r="DL87" s="495"/>
      <c r="DM87" s="495"/>
      <c r="DN87" s="495"/>
      <c r="DO87" s="495"/>
      <c r="DP87" s="495"/>
      <c r="DQ87" s="495"/>
      <c r="DR87" s="495"/>
      <c r="DS87" s="495"/>
      <c r="DT87" s="495"/>
      <c r="DU87" s="495"/>
      <c r="DV87" s="495"/>
      <c r="DW87" s="495"/>
      <c r="DX87" s="495"/>
      <c r="DY87" s="495"/>
      <c r="DZ87" s="495"/>
      <c r="EA87" s="495"/>
      <c r="EB87" s="495"/>
      <c r="EC87" s="495"/>
      <c r="ED87" s="495"/>
      <c r="EE87" s="495"/>
      <c r="EF87" s="495"/>
      <c r="EG87" s="495"/>
      <c r="EH87" s="495"/>
      <c r="EI87" s="495"/>
      <c r="EJ87" s="495"/>
      <c r="EK87" s="495"/>
      <c r="EL87" s="495"/>
      <c r="EM87" s="495"/>
      <c r="EN87" s="495"/>
      <c r="EO87" s="495"/>
      <c r="EP87" s="495"/>
      <c r="EQ87" s="495"/>
      <c r="ER87" s="495"/>
      <c r="ES87" s="495"/>
      <c r="ET87" s="495"/>
      <c r="EU87" s="495"/>
      <c r="EV87" s="495"/>
      <c r="EW87" s="495"/>
      <c r="EX87" s="495"/>
      <c r="EY87" s="495"/>
      <c r="EZ87" s="495"/>
      <c r="FA87" s="495"/>
      <c r="FB87" s="495"/>
    </row>
    <row r="88" spans="1:158" s="325" customFormat="1" ht="15" hidden="1" customHeight="1" x14ac:dyDescent="0.25">
      <c r="A88" s="256" t="s">
        <v>113</v>
      </c>
      <c r="B88" s="225"/>
      <c r="C88" s="226">
        <f>C89/8.5</f>
        <v>1057.0588235294117</v>
      </c>
      <c r="D88" s="225"/>
      <c r="E88" s="225"/>
      <c r="F88" s="225"/>
      <c r="G88" s="495"/>
      <c r="H88" s="495"/>
      <c r="I88" s="495"/>
      <c r="J88" s="495"/>
      <c r="K88" s="495"/>
      <c r="L88" s="495"/>
      <c r="M88" s="495"/>
      <c r="N88" s="495"/>
      <c r="O88" s="495"/>
      <c r="P88" s="495"/>
      <c r="Q88" s="495"/>
      <c r="R88" s="495"/>
      <c r="S88" s="495"/>
      <c r="T88" s="495"/>
      <c r="U88" s="495"/>
      <c r="V88" s="495"/>
      <c r="W88" s="495"/>
      <c r="X88" s="495"/>
      <c r="Y88" s="495"/>
      <c r="Z88" s="495"/>
      <c r="AA88" s="495"/>
      <c r="AB88" s="495"/>
      <c r="AC88" s="495"/>
      <c r="AD88" s="495"/>
      <c r="AE88" s="495"/>
      <c r="AF88" s="495"/>
      <c r="AG88" s="495"/>
      <c r="AH88" s="495"/>
      <c r="AI88" s="495"/>
      <c r="AJ88" s="495"/>
      <c r="AK88" s="495"/>
      <c r="AL88" s="495"/>
      <c r="AM88" s="495"/>
      <c r="AN88" s="495"/>
      <c r="AO88" s="495"/>
      <c r="AP88" s="495"/>
      <c r="AQ88" s="495"/>
      <c r="AR88" s="495"/>
      <c r="AS88" s="495"/>
      <c r="AT88" s="495"/>
      <c r="AU88" s="495"/>
      <c r="AV88" s="495"/>
      <c r="AW88" s="495"/>
      <c r="AX88" s="495"/>
      <c r="AY88" s="495"/>
      <c r="AZ88" s="495"/>
      <c r="BA88" s="495"/>
      <c r="BB88" s="495"/>
      <c r="BC88" s="495"/>
      <c r="BD88" s="495"/>
      <c r="BE88" s="495"/>
      <c r="BF88" s="495"/>
      <c r="BG88" s="495"/>
      <c r="BH88" s="495"/>
      <c r="BI88" s="495"/>
      <c r="BJ88" s="495"/>
      <c r="BK88" s="495"/>
      <c r="BL88" s="495"/>
      <c r="BM88" s="495"/>
      <c r="BN88" s="495"/>
      <c r="BO88" s="495"/>
      <c r="BP88" s="495"/>
      <c r="BQ88" s="495"/>
      <c r="BR88" s="495"/>
      <c r="BS88" s="495"/>
      <c r="BT88" s="495"/>
      <c r="BU88" s="495"/>
      <c r="BV88" s="495"/>
      <c r="BW88" s="495"/>
      <c r="BX88" s="495"/>
      <c r="BY88" s="495"/>
      <c r="BZ88" s="495"/>
      <c r="CA88" s="495"/>
      <c r="CB88" s="495"/>
      <c r="CC88" s="495"/>
      <c r="CD88" s="495"/>
      <c r="CE88" s="495"/>
      <c r="CF88" s="495"/>
      <c r="CG88" s="495"/>
      <c r="CH88" s="495"/>
      <c r="CI88" s="495"/>
      <c r="CJ88" s="495"/>
      <c r="CK88" s="495"/>
      <c r="CL88" s="495"/>
      <c r="CM88" s="495"/>
      <c r="CN88" s="495"/>
      <c r="CO88" s="495"/>
      <c r="CP88" s="495"/>
      <c r="CQ88" s="495"/>
      <c r="CR88" s="495"/>
      <c r="CS88" s="495"/>
      <c r="CT88" s="495"/>
      <c r="CU88" s="495"/>
      <c r="CV88" s="495"/>
      <c r="CW88" s="495"/>
      <c r="CX88" s="495"/>
      <c r="CY88" s="495"/>
      <c r="CZ88" s="495"/>
      <c r="DA88" s="495"/>
      <c r="DB88" s="495"/>
      <c r="DC88" s="495"/>
      <c r="DD88" s="495"/>
      <c r="DE88" s="495"/>
      <c r="DF88" s="495"/>
      <c r="DG88" s="495"/>
      <c r="DH88" s="495"/>
      <c r="DI88" s="495"/>
      <c r="DJ88" s="495"/>
      <c r="DK88" s="495"/>
      <c r="DL88" s="495"/>
      <c r="DM88" s="495"/>
      <c r="DN88" s="495"/>
      <c r="DO88" s="495"/>
      <c r="DP88" s="495"/>
      <c r="DQ88" s="495"/>
      <c r="DR88" s="495"/>
      <c r="DS88" s="495"/>
      <c r="DT88" s="495"/>
      <c r="DU88" s="495"/>
      <c r="DV88" s="495"/>
      <c r="DW88" s="495"/>
      <c r="DX88" s="495"/>
      <c r="DY88" s="495"/>
      <c r="DZ88" s="495"/>
      <c r="EA88" s="495"/>
      <c r="EB88" s="495"/>
      <c r="EC88" s="495"/>
      <c r="ED88" s="495"/>
      <c r="EE88" s="495"/>
      <c r="EF88" s="495"/>
      <c r="EG88" s="495"/>
      <c r="EH88" s="495"/>
      <c r="EI88" s="495"/>
      <c r="EJ88" s="495"/>
      <c r="EK88" s="495"/>
      <c r="EL88" s="495"/>
      <c r="EM88" s="495"/>
      <c r="EN88" s="495"/>
      <c r="EO88" s="495"/>
      <c r="EP88" s="495"/>
      <c r="EQ88" s="495"/>
      <c r="ER88" s="495"/>
      <c r="ES88" s="495"/>
      <c r="ET88" s="495"/>
      <c r="EU88" s="495"/>
      <c r="EV88" s="495"/>
      <c r="EW88" s="495"/>
      <c r="EX88" s="495"/>
      <c r="EY88" s="495"/>
      <c r="EZ88" s="495"/>
      <c r="FA88" s="495"/>
      <c r="FB88" s="495"/>
    </row>
    <row r="89" spans="1:158" s="325" customFormat="1" ht="15" hidden="1" customHeight="1" x14ac:dyDescent="0.25">
      <c r="A89" s="249" t="s">
        <v>147</v>
      </c>
      <c r="B89" s="225"/>
      <c r="C89" s="603">
        <v>8985</v>
      </c>
      <c r="D89" s="225"/>
      <c r="E89" s="225"/>
      <c r="F89" s="225"/>
      <c r="G89" s="495"/>
      <c r="H89" s="495"/>
      <c r="I89" s="495"/>
      <c r="J89" s="495"/>
      <c r="K89" s="495"/>
      <c r="L89" s="495"/>
      <c r="M89" s="495"/>
      <c r="N89" s="495"/>
      <c r="O89" s="495"/>
      <c r="P89" s="495"/>
      <c r="Q89" s="495"/>
      <c r="R89" s="495"/>
      <c r="S89" s="495"/>
      <c r="T89" s="495"/>
      <c r="U89" s="495"/>
      <c r="V89" s="495"/>
      <c r="W89" s="495"/>
      <c r="X89" s="495"/>
      <c r="Y89" s="495"/>
      <c r="Z89" s="495"/>
      <c r="AA89" s="495"/>
      <c r="AB89" s="495"/>
      <c r="AC89" s="495"/>
      <c r="AD89" s="495"/>
      <c r="AE89" s="495"/>
      <c r="AF89" s="495"/>
      <c r="AG89" s="495"/>
      <c r="AH89" s="495"/>
      <c r="AI89" s="495"/>
      <c r="AJ89" s="495"/>
      <c r="AK89" s="495"/>
      <c r="AL89" s="495"/>
      <c r="AM89" s="495"/>
      <c r="AN89" s="495"/>
      <c r="AO89" s="495"/>
      <c r="AP89" s="495"/>
      <c r="AQ89" s="495"/>
      <c r="AR89" s="495"/>
      <c r="AS89" s="495"/>
      <c r="AT89" s="495"/>
      <c r="AU89" s="495"/>
      <c r="AV89" s="495"/>
      <c r="AW89" s="495"/>
      <c r="AX89" s="495"/>
      <c r="AY89" s="495"/>
      <c r="AZ89" s="495"/>
      <c r="BA89" s="495"/>
      <c r="BB89" s="495"/>
      <c r="BC89" s="495"/>
      <c r="BD89" s="495"/>
      <c r="BE89" s="495"/>
      <c r="BF89" s="495"/>
      <c r="BG89" s="495"/>
      <c r="BH89" s="495"/>
      <c r="BI89" s="495"/>
      <c r="BJ89" s="495"/>
      <c r="BK89" s="495"/>
      <c r="BL89" s="495"/>
      <c r="BM89" s="495"/>
      <c r="BN89" s="495"/>
      <c r="BO89" s="495"/>
      <c r="BP89" s="495"/>
      <c r="BQ89" s="495"/>
      <c r="BR89" s="495"/>
      <c r="BS89" s="495"/>
      <c r="BT89" s="495"/>
      <c r="BU89" s="495"/>
      <c r="BV89" s="495"/>
      <c r="BW89" s="495"/>
      <c r="BX89" s="495"/>
      <c r="BY89" s="495"/>
      <c r="BZ89" s="495"/>
      <c r="CA89" s="495"/>
      <c r="CB89" s="495"/>
      <c r="CC89" s="495"/>
      <c r="CD89" s="495"/>
      <c r="CE89" s="495"/>
      <c r="CF89" s="495"/>
      <c r="CG89" s="495"/>
      <c r="CH89" s="495"/>
      <c r="CI89" s="495"/>
      <c r="CJ89" s="495"/>
      <c r="CK89" s="495"/>
      <c r="CL89" s="495"/>
      <c r="CM89" s="495"/>
      <c r="CN89" s="495"/>
      <c r="CO89" s="495"/>
      <c r="CP89" s="495"/>
      <c r="CQ89" s="495"/>
      <c r="CR89" s="495"/>
      <c r="CS89" s="495"/>
      <c r="CT89" s="495"/>
      <c r="CU89" s="495"/>
      <c r="CV89" s="495"/>
      <c r="CW89" s="495"/>
      <c r="CX89" s="495"/>
      <c r="CY89" s="495"/>
      <c r="CZ89" s="495"/>
      <c r="DA89" s="495"/>
      <c r="DB89" s="495"/>
      <c r="DC89" s="495"/>
      <c r="DD89" s="495"/>
      <c r="DE89" s="495"/>
      <c r="DF89" s="495"/>
      <c r="DG89" s="495"/>
      <c r="DH89" s="495"/>
      <c r="DI89" s="495"/>
      <c r="DJ89" s="495"/>
      <c r="DK89" s="495"/>
      <c r="DL89" s="495"/>
      <c r="DM89" s="495"/>
      <c r="DN89" s="495"/>
      <c r="DO89" s="495"/>
      <c r="DP89" s="495"/>
      <c r="DQ89" s="495"/>
      <c r="DR89" s="495"/>
      <c r="DS89" s="495"/>
      <c r="DT89" s="495"/>
      <c r="DU89" s="495"/>
      <c r="DV89" s="495"/>
      <c r="DW89" s="495"/>
      <c r="DX89" s="495"/>
      <c r="DY89" s="495"/>
      <c r="DZ89" s="495"/>
      <c r="EA89" s="495"/>
      <c r="EB89" s="495"/>
      <c r="EC89" s="495"/>
      <c r="ED89" s="495"/>
      <c r="EE89" s="495"/>
      <c r="EF89" s="495"/>
      <c r="EG89" s="495"/>
      <c r="EH89" s="495"/>
      <c r="EI89" s="495"/>
      <c r="EJ89" s="495"/>
      <c r="EK89" s="495"/>
      <c r="EL89" s="495"/>
      <c r="EM89" s="495"/>
      <c r="EN89" s="495"/>
      <c r="EO89" s="495"/>
      <c r="EP89" s="495"/>
      <c r="EQ89" s="495"/>
      <c r="ER89" s="495"/>
      <c r="ES89" s="495"/>
      <c r="ET89" s="495"/>
      <c r="EU89" s="495"/>
      <c r="EV89" s="495"/>
      <c r="EW89" s="495"/>
      <c r="EX89" s="495"/>
      <c r="EY89" s="495"/>
      <c r="EZ89" s="495"/>
      <c r="FA89" s="495"/>
      <c r="FB89" s="495"/>
    </row>
    <row r="90" spans="1:158" s="325" customFormat="1" ht="15" hidden="1" customHeight="1" x14ac:dyDescent="0.25">
      <c r="A90" s="599" t="s">
        <v>114</v>
      </c>
      <c r="B90" s="225"/>
      <c r="C90" s="225"/>
      <c r="D90" s="225"/>
      <c r="E90" s="225"/>
      <c r="F90" s="225"/>
      <c r="G90" s="495"/>
      <c r="H90" s="495"/>
      <c r="I90" s="495"/>
      <c r="J90" s="495"/>
      <c r="K90" s="495"/>
      <c r="L90" s="495"/>
      <c r="M90" s="495"/>
      <c r="N90" s="495"/>
      <c r="O90" s="495"/>
      <c r="P90" s="495"/>
      <c r="Q90" s="495"/>
      <c r="R90" s="495"/>
      <c r="S90" s="495"/>
      <c r="T90" s="495"/>
      <c r="U90" s="495"/>
      <c r="V90" s="495"/>
      <c r="W90" s="495"/>
      <c r="X90" s="495"/>
      <c r="Y90" s="495"/>
      <c r="Z90" s="495"/>
      <c r="AA90" s="495"/>
      <c r="AB90" s="495"/>
      <c r="AC90" s="495"/>
      <c r="AD90" s="495"/>
      <c r="AE90" s="495"/>
      <c r="AF90" s="495"/>
      <c r="AG90" s="495"/>
      <c r="AH90" s="495"/>
      <c r="AI90" s="495"/>
      <c r="AJ90" s="495"/>
      <c r="AK90" s="495"/>
      <c r="AL90" s="495"/>
      <c r="AM90" s="495"/>
      <c r="AN90" s="495"/>
      <c r="AO90" s="495"/>
      <c r="AP90" s="495"/>
      <c r="AQ90" s="495"/>
      <c r="AR90" s="495"/>
      <c r="AS90" s="495"/>
      <c r="AT90" s="495"/>
      <c r="AU90" s="495"/>
      <c r="AV90" s="495"/>
      <c r="AW90" s="495"/>
      <c r="AX90" s="495"/>
      <c r="AY90" s="495"/>
      <c r="AZ90" s="495"/>
      <c r="BA90" s="495"/>
      <c r="BB90" s="495"/>
      <c r="BC90" s="495"/>
      <c r="BD90" s="495"/>
      <c r="BE90" s="495"/>
      <c r="BF90" s="495"/>
      <c r="BG90" s="495"/>
      <c r="BH90" s="495"/>
      <c r="BI90" s="495"/>
      <c r="BJ90" s="495"/>
      <c r="BK90" s="495"/>
      <c r="BL90" s="495"/>
      <c r="BM90" s="495"/>
      <c r="BN90" s="495"/>
      <c r="BO90" s="495"/>
      <c r="BP90" s="495"/>
      <c r="BQ90" s="495"/>
      <c r="BR90" s="495"/>
      <c r="BS90" s="495"/>
      <c r="BT90" s="495"/>
      <c r="BU90" s="495"/>
      <c r="BV90" s="495"/>
      <c r="BW90" s="495"/>
      <c r="BX90" s="495"/>
      <c r="BY90" s="495"/>
      <c r="BZ90" s="495"/>
      <c r="CA90" s="495"/>
      <c r="CB90" s="495"/>
      <c r="CC90" s="495"/>
      <c r="CD90" s="495"/>
      <c r="CE90" s="495"/>
      <c r="CF90" s="495"/>
      <c r="CG90" s="495"/>
      <c r="CH90" s="495"/>
      <c r="CI90" s="495"/>
      <c r="CJ90" s="495"/>
      <c r="CK90" s="495"/>
      <c r="CL90" s="495"/>
      <c r="CM90" s="495"/>
      <c r="CN90" s="495"/>
      <c r="CO90" s="495"/>
      <c r="CP90" s="495"/>
      <c r="CQ90" s="495"/>
      <c r="CR90" s="495"/>
      <c r="CS90" s="495"/>
      <c r="CT90" s="495"/>
      <c r="CU90" s="495"/>
      <c r="CV90" s="495"/>
      <c r="CW90" s="495"/>
      <c r="CX90" s="495"/>
      <c r="CY90" s="495"/>
      <c r="CZ90" s="495"/>
      <c r="DA90" s="495"/>
      <c r="DB90" s="495"/>
      <c r="DC90" s="495"/>
      <c r="DD90" s="495"/>
      <c r="DE90" s="495"/>
      <c r="DF90" s="495"/>
      <c r="DG90" s="495"/>
      <c r="DH90" s="495"/>
      <c r="DI90" s="495"/>
      <c r="DJ90" s="495"/>
      <c r="DK90" s="495"/>
      <c r="DL90" s="495"/>
      <c r="DM90" s="495"/>
      <c r="DN90" s="495"/>
      <c r="DO90" s="495"/>
      <c r="DP90" s="495"/>
      <c r="DQ90" s="495"/>
      <c r="DR90" s="495"/>
      <c r="DS90" s="495"/>
      <c r="DT90" s="495"/>
      <c r="DU90" s="495"/>
      <c r="DV90" s="495"/>
      <c r="DW90" s="495"/>
      <c r="DX90" s="495"/>
      <c r="DY90" s="495"/>
      <c r="DZ90" s="495"/>
      <c r="EA90" s="495"/>
      <c r="EB90" s="495"/>
      <c r="EC90" s="495"/>
      <c r="ED90" s="495"/>
      <c r="EE90" s="495"/>
      <c r="EF90" s="495"/>
      <c r="EG90" s="495"/>
      <c r="EH90" s="495"/>
      <c r="EI90" s="495"/>
      <c r="EJ90" s="495"/>
      <c r="EK90" s="495"/>
      <c r="EL90" s="495"/>
      <c r="EM90" s="495"/>
      <c r="EN90" s="495"/>
      <c r="EO90" s="495"/>
      <c r="EP90" s="495"/>
      <c r="EQ90" s="495"/>
      <c r="ER90" s="495"/>
      <c r="ES90" s="495"/>
      <c r="ET90" s="495"/>
      <c r="EU90" s="495"/>
      <c r="EV90" s="495"/>
      <c r="EW90" s="495"/>
      <c r="EX90" s="495"/>
      <c r="EY90" s="495"/>
      <c r="EZ90" s="495"/>
      <c r="FA90" s="495"/>
      <c r="FB90" s="495"/>
    </row>
    <row r="91" spans="1:158" s="325" customFormat="1" ht="15" hidden="1" customHeight="1" thickBot="1" x14ac:dyDescent="0.3">
      <c r="A91" s="331" t="s">
        <v>191</v>
      </c>
      <c r="B91" s="444"/>
      <c r="C91" s="234">
        <f>C87+ROUND(C89/3.9,0)+C90+C85</f>
        <v>2406.962962962963</v>
      </c>
      <c r="D91" s="444"/>
      <c r="E91" s="444"/>
      <c r="F91" s="444"/>
      <c r="G91" s="495"/>
      <c r="H91" s="495"/>
      <c r="I91" s="495"/>
      <c r="J91" s="495"/>
      <c r="K91" s="495"/>
      <c r="L91" s="495"/>
      <c r="M91" s="495"/>
      <c r="N91" s="495"/>
      <c r="O91" s="495"/>
      <c r="P91" s="495"/>
      <c r="Q91" s="495"/>
      <c r="R91" s="495"/>
      <c r="S91" s="495"/>
      <c r="T91" s="495"/>
      <c r="U91" s="495"/>
      <c r="V91" s="495"/>
      <c r="W91" s="495"/>
      <c r="X91" s="495"/>
      <c r="Y91" s="495"/>
      <c r="Z91" s="495"/>
      <c r="AA91" s="495"/>
      <c r="AB91" s="495"/>
      <c r="AC91" s="495"/>
      <c r="AD91" s="495"/>
      <c r="AE91" s="495"/>
      <c r="AF91" s="495"/>
      <c r="AG91" s="495"/>
      <c r="AH91" s="495"/>
      <c r="AI91" s="495"/>
      <c r="AJ91" s="495"/>
      <c r="AK91" s="495"/>
      <c r="AL91" s="495"/>
      <c r="AM91" s="495"/>
      <c r="AN91" s="495"/>
      <c r="AO91" s="495"/>
      <c r="AP91" s="495"/>
      <c r="AQ91" s="495"/>
      <c r="AR91" s="495"/>
      <c r="AS91" s="495"/>
      <c r="AT91" s="495"/>
      <c r="AU91" s="495"/>
      <c r="AV91" s="495"/>
      <c r="AW91" s="495"/>
      <c r="AX91" s="495"/>
      <c r="AY91" s="495"/>
      <c r="AZ91" s="495"/>
      <c r="BA91" s="495"/>
      <c r="BB91" s="495"/>
      <c r="BC91" s="495"/>
      <c r="BD91" s="495"/>
      <c r="BE91" s="495"/>
      <c r="BF91" s="495"/>
      <c r="BG91" s="495"/>
      <c r="BH91" s="495"/>
      <c r="BI91" s="495"/>
      <c r="BJ91" s="495"/>
      <c r="BK91" s="495"/>
      <c r="BL91" s="495"/>
      <c r="BM91" s="495"/>
      <c r="BN91" s="495"/>
      <c r="BO91" s="495"/>
      <c r="BP91" s="495"/>
      <c r="BQ91" s="495"/>
      <c r="BR91" s="495"/>
      <c r="BS91" s="495"/>
      <c r="BT91" s="495"/>
      <c r="BU91" s="495"/>
      <c r="BV91" s="495"/>
      <c r="BW91" s="495"/>
      <c r="BX91" s="495"/>
      <c r="BY91" s="495"/>
      <c r="BZ91" s="495"/>
      <c r="CA91" s="495"/>
      <c r="CB91" s="495"/>
      <c r="CC91" s="495"/>
      <c r="CD91" s="495"/>
      <c r="CE91" s="495"/>
      <c r="CF91" s="495"/>
      <c r="CG91" s="495"/>
      <c r="CH91" s="495"/>
      <c r="CI91" s="495"/>
      <c r="CJ91" s="495"/>
      <c r="CK91" s="495"/>
      <c r="CL91" s="495"/>
      <c r="CM91" s="495"/>
      <c r="CN91" s="495"/>
      <c r="CO91" s="495"/>
      <c r="CP91" s="495"/>
      <c r="CQ91" s="495"/>
      <c r="CR91" s="495"/>
      <c r="CS91" s="495"/>
      <c r="CT91" s="495"/>
      <c r="CU91" s="495"/>
      <c r="CV91" s="495"/>
      <c r="CW91" s="495"/>
      <c r="CX91" s="495"/>
      <c r="CY91" s="495"/>
      <c r="CZ91" s="495"/>
      <c r="DA91" s="495"/>
      <c r="DB91" s="495"/>
      <c r="DC91" s="495"/>
      <c r="DD91" s="495"/>
      <c r="DE91" s="495"/>
      <c r="DF91" s="495"/>
      <c r="DG91" s="495"/>
      <c r="DH91" s="495"/>
      <c r="DI91" s="495"/>
      <c r="DJ91" s="495"/>
      <c r="DK91" s="495"/>
      <c r="DL91" s="495"/>
      <c r="DM91" s="495"/>
      <c r="DN91" s="495"/>
      <c r="DO91" s="495"/>
      <c r="DP91" s="495"/>
      <c r="DQ91" s="495"/>
      <c r="DR91" s="495"/>
      <c r="DS91" s="495"/>
      <c r="DT91" s="495"/>
      <c r="DU91" s="495"/>
      <c r="DV91" s="495"/>
      <c r="DW91" s="495"/>
      <c r="DX91" s="495"/>
      <c r="DY91" s="495"/>
      <c r="DZ91" s="495"/>
      <c r="EA91" s="495"/>
      <c r="EB91" s="495"/>
      <c r="EC91" s="495"/>
      <c r="ED91" s="495"/>
      <c r="EE91" s="495"/>
      <c r="EF91" s="495"/>
      <c r="EG91" s="495"/>
      <c r="EH91" s="495"/>
      <c r="EI91" s="495"/>
      <c r="EJ91" s="495"/>
      <c r="EK91" s="495"/>
      <c r="EL91" s="495"/>
      <c r="EM91" s="495"/>
      <c r="EN91" s="495"/>
      <c r="EO91" s="495"/>
      <c r="EP91" s="495"/>
      <c r="EQ91" s="495"/>
      <c r="ER91" s="495"/>
      <c r="ES91" s="495"/>
      <c r="ET91" s="495"/>
      <c r="EU91" s="495"/>
      <c r="EV91" s="495"/>
      <c r="EW91" s="495"/>
      <c r="EX91" s="495"/>
      <c r="EY91" s="495"/>
      <c r="EZ91" s="495"/>
      <c r="FA91" s="495"/>
      <c r="FB91" s="495"/>
    </row>
    <row r="92" spans="1:158" s="325" customFormat="1" ht="15" hidden="1" customHeight="1" thickBot="1" x14ac:dyDescent="0.3">
      <c r="A92" s="586" t="s">
        <v>10</v>
      </c>
      <c r="B92" s="593"/>
      <c r="C92" s="593"/>
      <c r="D92" s="593"/>
      <c r="E92" s="593"/>
      <c r="F92" s="593"/>
      <c r="G92" s="495"/>
      <c r="H92" s="495"/>
      <c r="I92" s="495"/>
      <c r="J92" s="495"/>
      <c r="K92" s="495"/>
      <c r="L92" s="495"/>
      <c r="M92" s="495"/>
      <c r="N92" s="495"/>
      <c r="O92" s="495"/>
      <c r="P92" s="495"/>
      <c r="Q92" s="495"/>
      <c r="R92" s="495"/>
      <c r="S92" s="495"/>
      <c r="T92" s="495"/>
      <c r="U92" s="495"/>
      <c r="V92" s="495"/>
      <c r="W92" s="495"/>
      <c r="X92" s="495"/>
      <c r="Y92" s="495"/>
      <c r="Z92" s="495"/>
      <c r="AA92" s="495"/>
      <c r="AB92" s="495"/>
      <c r="AC92" s="495"/>
      <c r="AD92" s="495"/>
      <c r="AE92" s="495"/>
      <c r="AF92" s="495"/>
      <c r="AG92" s="495"/>
      <c r="AH92" s="495"/>
      <c r="AI92" s="495"/>
      <c r="AJ92" s="495"/>
      <c r="AK92" s="495"/>
      <c r="AL92" s="495"/>
      <c r="AM92" s="495"/>
      <c r="AN92" s="495"/>
      <c r="AO92" s="495"/>
      <c r="AP92" s="495"/>
      <c r="AQ92" s="495"/>
      <c r="AR92" s="495"/>
      <c r="AS92" s="495"/>
      <c r="AT92" s="495"/>
      <c r="AU92" s="495"/>
      <c r="AV92" s="495"/>
      <c r="AW92" s="495"/>
      <c r="AX92" s="495"/>
      <c r="AY92" s="495"/>
      <c r="AZ92" s="495"/>
      <c r="BA92" s="495"/>
      <c r="BB92" s="495"/>
      <c r="BC92" s="495"/>
      <c r="BD92" s="495"/>
      <c r="BE92" s="495"/>
      <c r="BF92" s="495"/>
      <c r="BG92" s="495"/>
      <c r="BH92" s="495"/>
      <c r="BI92" s="495"/>
      <c r="BJ92" s="495"/>
      <c r="BK92" s="495"/>
      <c r="BL92" s="495"/>
      <c r="BM92" s="495"/>
      <c r="BN92" s="495"/>
      <c r="BO92" s="495"/>
      <c r="BP92" s="495"/>
      <c r="BQ92" s="495"/>
      <c r="BR92" s="495"/>
      <c r="BS92" s="495"/>
      <c r="BT92" s="495"/>
      <c r="BU92" s="495"/>
      <c r="BV92" s="495"/>
      <c r="BW92" s="495"/>
      <c r="BX92" s="495"/>
      <c r="BY92" s="495"/>
      <c r="BZ92" s="495"/>
      <c r="CA92" s="495"/>
      <c r="CB92" s="495"/>
      <c r="CC92" s="495"/>
      <c r="CD92" s="495"/>
      <c r="CE92" s="495"/>
      <c r="CF92" s="495"/>
      <c r="CG92" s="495"/>
      <c r="CH92" s="495"/>
      <c r="CI92" s="495"/>
      <c r="CJ92" s="495"/>
      <c r="CK92" s="495"/>
      <c r="CL92" s="495"/>
      <c r="CM92" s="495"/>
      <c r="CN92" s="495"/>
      <c r="CO92" s="495"/>
      <c r="CP92" s="495"/>
      <c r="CQ92" s="495"/>
      <c r="CR92" s="495"/>
      <c r="CS92" s="495"/>
      <c r="CT92" s="495"/>
      <c r="CU92" s="495"/>
      <c r="CV92" s="495"/>
      <c r="CW92" s="495"/>
      <c r="CX92" s="495"/>
      <c r="CY92" s="495"/>
      <c r="CZ92" s="495"/>
      <c r="DA92" s="495"/>
      <c r="DB92" s="495"/>
      <c r="DC92" s="495"/>
      <c r="DD92" s="495"/>
      <c r="DE92" s="495"/>
      <c r="DF92" s="495"/>
      <c r="DG92" s="495"/>
      <c r="DH92" s="495"/>
      <c r="DI92" s="495"/>
      <c r="DJ92" s="495"/>
      <c r="DK92" s="495"/>
      <c r="DL92" s="495"/>
      <c r="DM92" s="495"/>
      <c r="DN92" s="495"/>
      <c r="DO92" s="495"/>
      <c r="DP92" s="495"/>
      <c r="DQ92" s="495"/>
      <c r="DR92" s="495"/>
      <c r="DS92" s="495"/>
      <c r="DT92" s="495"/>
      <c r="DU92" s="495"/>
      <c r="DV92" s="495"/>
      <c r="DW92" s="495"/>
      <c r="DX92" s="495"/>
      <c r="DY92" s="495"/>
      <c r="DZ92" s="495"/>
      <c r="EA92" s="495"/>
      <c r="EB92" s="495"/>
      <c r="EC92" s="495"/>
      <c r="ED92" s="495"/>
      <c r="EE92" s="495"/>
      <c r="EF92" s="495"/>
      <c r="EG92" s="495"/>
      <c r="EH92" s="495"/>
      <c r="EI92" s="495"/>
      <c r="EJ92" s="495"/>
      <c r="EK92" s="495"/>
      <c r="EL92" s="495"/>
      <c r="EM92" s="495"/>
      <c r="EN92" s="495"/>
      <c r="EO92" s="495"/>
      <c r="EP92" s="495"/>
      <c r="EQ92" s="495"/>
      <c r="ER92" s="495"/>
      <c r="ES92" s="495"/>
      <c r="ET92" s="495"/>
      <c r="EU92" s="495"/>
      <c r="EV92" s="495"/>
      <c r="EW92" s="495"/>
      <c r="EX92" s="495"/>
      <c r="EY92" s="495"/>
      <c r="EZ92" s="495"/>
      <c r="FA92" s="495"/>
      <c r="FB92" s="495"/>
    </row>
    <row r="93" spans="1:158" s="325" customFormat="1" ht="15" hidden="1" customHeight="1" x14ac:dyDescent="0.25">
      <c r="A93" s="294" t="s">
        <v>272</v>
      </c>
      <c r="B93" s="225"/>
      <c r="C93" s="225"/>
      <c r="D93" s="225"/>
      <c r="E93" s="225"/>
      <c r="F93" s="225"/>
      <c r="G93" s="495"/>
      <c r="H93" s="495"/>
      <c r="I93" s="495"/>
      <c r="J93" s="495"/>
      <c r="K93" s="495"/>
      <c r="L93" s="495"/>
      <c r="M93" s="495"/>
      <c r="N93" s="495"/>
      <c r="O93" s="495"/>
      <c r="P93" s="495"/>
      <c r="Q93" s="495"/>
      <c r="R93" s="495"/>
      <c r="S93" s="495"/>
      <c r="T93" s="495"/>
      <c r="U93" s="495"/>
      <c r="V93" s="495"/>
      <c r="W93" s="495"/>
      <c r="X93" s="495"/>
      <c r="Y93" s="495"/>
      <c r="Z93" s="495"/>
      <c r="AA93" s="495"/>
      <c r="AB93" s="495"/>
      <c r="AC93" s="495"/>
      <c r="AD93" s="495"/>
      <c r="AE93" s="495"/>
      <c r="AF93" s="495"/>
      <c r="AG93" s="495"/>
      <c r="AH93" s="495"/>
      <c r="AI93" s="495"/>
      <c r="AJ93" s="495"/>
      <c r="AK93" s="495"/>
      <c r="AL93" s="495"/>
      <c r="AM93" s="495"/>
      <c r="AN93" s="495"/>
      <c r="AO93" s="495"/>
      <c r="AP93" s="495"/>
      <c r="AQ93" s="495"/>
      <c r="AR93" s="495"/>
      <c r="AS93" s="495"/>
      <c r="AT93" s="495"/>
      <c r="AU93" s="495"/>
      <c r="AV93" s="495"/>
      <c r="AW93" s="495"/>
      <c r="AX93" s="495"/>
      <c r="AY93" s="495"/>
      <c r="AZ93" s="495"/>
      <c r="BA93" s="495"/>
      <c r="BB93" s="495"/>
      <c r="BC93" s="495"/>
      <c r="BD93" s="495"/>
      <c r="BE93" s="495"/>
      <c r="BF93" s="495"/>
      <c r="BG93" s="495"/>
      <c r="BH93" s="495"/>
      <c r="BI93" s="495"/>
      <c r="BJ93" s="495"/>
      <c r="BK93" s="495"/>
      <c r="BL93" s="495"/>
      <c r="BM93" s="495"/>
      <c r="BN93" s="495"/>
      <c r="BO93" s="495"/>
      <c r="BP93" s="495"/>
      <c r="BQ93" s="495"/>
      <c r="BR93" s="495"/>
      <c r="BS93" s="495"/>
      <c r="BT93" s="495"/>
      <c r="BU93" s="495"/>
      <c r="BV93" s="495"/>
      <c r="BW93" s="495"/>
      <c r="BX93" s="495"/>
      <c r="BY93" s="495"/>
      <c r="BZ93" s="495"/>
      <c r="CA93" s="495"/>
      <c r="CB93" s="495"/>
      <c r="CC93" s="495"/>
      <c r="CD93" s="495"/>
      <c r="CE93" s="495"/>
      <c r="CF93" s="495"/>
      <c r="CG93" s="495"/>
      <c r="CH93" s="495"/>
      <c r="CI93" s="495"/>
      <c r="CJ93" s="495"/>
      <c r="CK93" s="495"/>
      <c r="CL93" s="495"/>
      <c r="CM93" s="495"/>
      <c r="CN93" s="495"/>
      <c r="CO93" s="495"/>
      <c r="CP93" s="495"/>
      <c r="CQ93" s="495"/>
      <c r="CR93" s="495"/>
      <c r="CS93" s="495"/>
      <c r="CT93" s="495"/>
      <c r="CU93" s="495"/>
      <c r="CV93" s="495"/>
      <c r="CW93" s="495"/>
      <c r="CX93" s="495"/>
      <c r="CY93" s="495"/>
      <c r="CZ93" s="495"/>
      <c r="DA93" s="495"/>
      <c r="DB93" s="495"/>
      <c r="DC93" s="495"/>
      <c r="DD93" s="495"/>
      <c r="DE93" s="495"/>
      <c r="DF93" s="495"/>
      <c r="DG93" s="495"/>
      <c r="DH93" s="495"/>
      <c r="DI93" s="495"/>
      <c r="DJ93" s="495"/>
      <c r="DK93" s="495"/>
      <c r="DL93" s="495"/>
      <c r="DM93" s="495"/>
      <c r="DN93" s="495"/>
      <c r="DO93" s="495"/>
      <c r="DP93" s="495"/>
      <c r="DQ93" s="495"/>
      <c r="DR93" s="495"/>
      <c r="DS93" s="495"/>
      <c r="DT93" s="495"/>
      <c r="DU93" s="495"/>
      <c r="DV93" s="495"/>
      <c r="DW93" s="495"/>
      <c r="DX93" s="495"/>
      <c r="DY93" s="495"/>
      <c r="DZ93" s="495"/>
      <c r="EA93" s="495"/>
      <c r="EB93" s="495"/>
      <c r="EC93" s="495"/>
      <c r="ED93" s="495"/>
      <c r="EE93" s="495"/>
      <c r="EF93" s="495"/>
      <c r="EG93" s="495"/>
      <c r="EH93" s="495"/>
      <c r="EI93" s="495"/>
      <c r="EJ93" s="495"/>
      <c r="EK93" s="495"/>
      <c r="EL93" s="495"/>
      <c r="EM93" s="495"/>
      <c r="EN93" s="495"/>
      <c r="EO93" s="495"/>
      <c r="EP93" s="495"/>
      <c r="EQ93" s="495"/>
      <c r="ER93" s="495"/>
      <c r="ES93" s="495"/>
      <c r="ET93" s="495"/>
      <c r="EU93" s="495"/>
      <c r="EV93" s="495"/>
      <c r="EW93" s="495"/>
      <c r="EX93" s="495"/>
      <c r="EY93" s="495"/>
      <c r="EZ93" s="495"/>
      <c r="FA93" s="495"/>
      <c r="FB93" s="495"/>
    </row>
    <row r="94" spans="1:158" s="325" customFormat="1" ht="15" hidden="1" customHeight="1" x14ac:dyDescent="0.25">
      <c r="A94" s="604" t="s">
        <v>150</v>
      </c>
      <c r="B94" s="225"/>
      <c r="C94" s="225"/>
      <c r="D94" s="225"/>
      <c r="E94" s="225"/>
      <c r="F94" s="225"/>
      <c r="G94" s="495"/>
      <c r="H94" s="495"/>
      <c r="I94" s="495"/>
      <c r="J94" s="495"/>
      <c r="K94" s="495"/>
      <c r="L94" s="495"/>
      <c r="M94" s="495"/>
      <c r="N94" s="495"/>
      <c r="O94" s="495"/>
      <c r="P94" s="495"/>
      <c r="Q94" s="495"/>
      <c r="R94" s="495"/>
      <c r="S94" s="495"/>
      <c r="T94" s="495"/>
      <c r="U94" s="495"/>
      <c r="V94" s="495"/>
      <c r="W94" s="495"/>
      <c r="X94" s="495"/>
      <c r="Y94" s="495"/>
      <c r="Z94" s="495"/>
      <c r="AA94" s="495"/>
      <c r="AB94" s="495"/>
      <c r="AC94" s="495"/>
      <c r="AD94" s="495"/>
      <c r="AE94" s="495"/>
      <c r="AF94" s="495"/>
      <c r="AG94" s="495"/>
      <c r="AH94" s="495"/>
      <c r="AI94" s="495"/>
      <c r="AJ94" s="495"/>
      <c r="AK94" s="495"/>
      <c r="AL94" s="495"/>
      <c r="AM94" s="495"/>
      <c r="AN94" s="495"/>
      <c r="AO94" s="495"/>
      <c r="AP94" s="495"/>
      <c r="AQ94" s="495"/>
      <c r="AR94" s="495"/>
      <c r="AS94" s="495"/>
      <c r="AT94" s="495"/>
      <c r="AU94" s="495"/>
      <c r="AV94" s="495"/>
      <c r="AW94" s="495"/>
      <c r="AX94" s="495"/>
      <c r="AY94" s="495"/>
      <c r="AZ94" s="495"/>
      <c r="BA94" s="495"/>
      <c r="BB94" s="495"/>
      <c r="BC94" s="495"/>
      <c r="BD94" s="495"/>
      <c r="BE94" s="495"/>
      <c r="BF94" s="495"/>
      <c r="BG94" s="495"/>
      <c r="BH94" s="495"/>
      <c r="BI94" s="495"/>
      <c r="BJ94" s="495"/>
      <c r="BK94" s="495"/>
      <c r="BL94" s="495"/>
      <c r="BM94" s="495"/>
      <c r="BN94" s="495"/>
      <c r="BO94" s="495"/>
      <c r="BP94" s="495"/>
      <c r="BQ94" s="495"/>
      <c r="BR94" s="495"/>
      <c r="BS94" s="495"/>
      <c r="BT94" s="495"/>
      <c r="BU94" s="495"/>
      <c r="BV94" s="495"/>
      <c r="BW94" s="495"/>
      <c r="BX94" s="495"/>
      <c r="BY94" s="495"/>
      <c r="BZ94" s="495"/>
      <c r="CA94" s="495"/>
      <c r="CB94" s="495"/>
      <c r="CC94" s="495"/>
      <c r="CD94" s="495"/>
      <c r="CE94" s="495"/>
      <c r="CF94" s="495"/>
      <c r="CG94" s="495"/>
      <c r="CH94" s="495"/>
      <c r="CI94" s="495"/>
      <c r="CJ94" s="495"/>
      <c r="CK94" s="495"/>
      <c r="CL94" s="495"/>
      <c r="CM94" s="495"/>
      <c r="CN94" s="495"/>
      <c r="CO94" s="495"/>
      <c r="CP94" s="495"/>
      <c r="CQ94" s="495"/>
      <c r="CR94" s="495"/>
      <c r="CS94" s="495"/>
      <c r="CT94" s="495"/>
      <c r="CU94" s="495"/>
      <c r="CV94" s="495"/>
      <c r="CW94" s="495"/>
      <c r="CX94" s="495"/>
      <c r="CY94" s="495"/>
      <c r="CZ94" s="495"/>
      <c r="DA94" s="495"/>
      <c r="DB94" s="495"/>
      <c r="DC94" s="495"/>
      <c r="DD94" s="495"/>
      <c r="DE94" s="495"/>
      <c r="DF94" s="495"/>
      <c r="DG94" s="495"/>
      <c r="DH94" s="495"/>
      <c r="DI94" s="495"/>
      <c r="DJ94" s="495"/>
      <c r="DK94" s="495"/>
      <c r="DL94" s="495"/>
      <c r="DM94" s="495"/>
      <c r="DN94" s="495"/>
      <c r="DO94" s="495"/>
      <c r="DP94" s="495"/>
      <c r="DQ94" s="495"/>
      <c r="DR94" s="495"/>
      <c r="DS94" s="495"/>
      <c r="DT94" s="495"/>
      <c r="DU94" s="495"/>
      <c r="DV94" s="495"/>
      <c r="DW94" s="495"/>
      <c r="DX94" s="495"/>
      <c r="DY94" s="495"/>
      <c r="DZ94" s="495"/>
      <c r="EA94" s="495"/>
      <c r="EB94" s="495"/>
      <c r="EC94" s="495"/>
      <c r="ED94" s="495"/>
      <c r="EE94" s="495"/>
      <c r="EF94" s="495"/>
      <c r="EG94" s="495"/>
      <c r="EH94" s="495"/>
      <c r="EI94" s="495"/>
      <c r="EJ94" s="495"/>
      <c r="EK94" s="495"/>
      <c r="EL94" s="495"/>
      <c r="EM94" s="495"/>
      <c r="EN94" s="495"/>
      <c r="EO94" s="495"/>
      <c r="EP94" s="495"/>
      <c r="EQ94" s="495"/>
      <c r="ER94" s="495"/>
      <c r="ES94" s="495"/>
      <c r="ET94" s="495"/>
      <c r="EU94" s="495"/>
      <c r="EV94" s="495"/>
      <c r="EW94" s="495"/>
      <c r="EX94" s="495"/>
      <c r="EY94" s="495"/>
      <c r="EZ94" s="495"/>
      <c r="FA94" s="495"/>
      <c r="FB94" s="495"/>
    </row>
    <row r="95" spans="1:158" s="325" customFormat="1" hidden="1" x14ac:dyDescent="0.25">
      <c r="A95" s="327" t="s">
        <v>115</v>
      </c>
      <c r="B95" s="225"/>
      <c r="C95" s="225">
        <f>C96/2.7</f>
        <v>55.55555555555555</v>
      </c>
      <c r="D95" s="225"/>
      <c r="E95" s="225"/>
      <c r="F95" s="225"/>
      <c r="G95" s="495"/>
      <c r="H95" s="495"/>
      <c r="I95" s="495"/>
      <c r="J95" s="495"/>
      <c r="K95" s="495"/>
      <c r="L95" s="495"/>
      <c r="M95" s="495"/>
      <c r="N95" s="495"/>
      <c r="O95" s="495"/>
      <c r="P95" s="495"/>
      <c r="Q95" s="495"/>
      <c r="R95" s="495"/>
      <c r="S95" s="495"/>
      <c r="T95" s="495"/>
      <c r="U95" s="495"/>
      <c r="V95" s="495"/>
      <c r="W95" s="495"/>
      <c r="X95" s="495"/>
      <c r="Y95" s="495"/>
      <c r="Z95" s="495"/>
      <c r="AA95" s="495"/>
      <c r="AB95" s="495"/>
      <c r="AC95" s="495"/>
      <c r="AD95" s="495"/>
      <c r="AE95" s="495"/>
      <c r="AF95" s="495"/>
      <c r="AG95" s="495"/>
      <c r="AH95" s="495"/>
      <c r="AI95" s="495"/>
      <c r="AJ95" s="495"/>
      <c r="AK95" s="495"/>
      <c r="AL95" s="495"/>
      <c r="AM95" s="495"/>
      <c r="AN95" s="495"/>
      <c r="AO95" s="495"/>
      <c r="AP95" s="495"/>
      <c r="AQ95" s="495"/>
      <c r="AR95" s="495"/>
      <c r="AS95" s="495"/>
      <c r="AT95" s="495"/>
      <c r="AU95" s="495"/>
      <c r="AV95" s="495"/>
      <c r="AW95" s="495"/>
      <c r="AX95" s="495"/>
      <c r="AY95" s="495"/>
      <c r="AZ95" s="495"/>
      <c r="BA95" s="495"/>
      <c r="BB95" s="495"/>
      <c r="BC95" s="495"/>
      <c r="BD95" s="495"/>
      <c r="BE95" s="495"/>
      <c r="BF95" s="495"/>
      <c r="BG95" s="495"/>
      <c r="BH95" s="495"/>
      <c r="BI95" s="495"/>
      <c r="BJ95" s="495"/>
      <c r="BK95" s="495"/>
      <c r="BL95" s="495"/>
      <c r="BM95" s="495"/>
      <c r="BN95" s="495"/>
      <c r="BO95" s="495"/>
      <c r="BP95" s="495"/>
      <c r="BQ95" s="495"/>
      <c r="BR95" s="495"/>
      <c r="BS95" s="495"/>
      <c r="BT95" s="495"/>
      <c r="BU95" s="495"/>
      <c r="BV95" s="495"/>
      <c r="BW95" s="495"/>
      <c r="BX95" s="495"/>
      <c r="BY95" s="495"/>
      <c r="BZ95" s="495"/>
      <c r="CA95" s="495"/>
      <c r="CB95" s="495"/>
      <c r="CC95" s="495"/>
      <c r="CD95" s="495"/>
      <c r="CE95" s="495"/>
      <c r="CF95" s="495"/>
      <c r="CG95" s="495"/>
      <c r="CH95" s="495"/>
      <c r="CI95" s="495"/>
      <c r="CJ95" s="495"/>
      <c r="CK95" s="495"/>
      <c r="CL95" s="495"/>
      <c r="CM95" s="495"/>
      <c r="CN95" s="495"/>
      <c r="CO95" s="495"/>
      <c r="CP95" s="495"/>
      <c r="CQ95" s="495"/>
      <c r="CR95" s="495"/>
      <c r="CS95" s="495"/>
      <c r="CT95" s="495"/>
      <c r="CU95" s="495"/>
      <c r="CV95" s="495"/>
      <c r="CW95" s="495"/>
      <c r="CX95" s="495"/>
      <c r="CY95" s="495"/>
      <c r="CZ95" s="495"/>
      <c r="DA95" s="495"/>
      <c r="DB95" s="495"/>
      <c r="DC95" s="495"/>
      <c r="DD95" s="495"/>
      <c r="DE95" s="495"/>
      <c r="DF95" s="495"/>
      <c r="DG95" s="495"/>
      <c r="DH95" s="495"/>
      <c r="DI95" s="495"/>
      <c r="DJ95" s="495"/>
      <c r="DK95" s="495"/>
      <c r="DL95" s="495"/>
      <c r="DM95" s="495"/>
      <c r="DN95" s="495"/>
      <c r="DO95" s="495"/>
      <c r="DP95" s="495"/>
      <c r="DQ95" s="495"/>
      <c r="DR95" s="495"/>
      <c r="DS95" s="495"/>
      <c r="DT95" s="495"/>
      <c r="DU95" s="495"/>
      <c r="DV95" s="495"/>
      <c r="DW95" s="495"/>
      <c r="DX95" s="495"/>
      <c r="DY95" s="495"/>
      <c r="DZ95" s="495"/>
      <c r="EA95" s="495"/>
      <c r="EB95" s="495"/>
      <c r="EC95" s="495"/>
      <c r="ED95" s="495"/>
      <c r="EE95" s="495"/>
      <c r="EF95" s="495"/>
      <c r="EG95" s="495"/>
      <c r="EH95" s="495"/>
      <c r="EI95" s="495"/>
      <c r="EJ95" s="495"/>
      <c r="EK95" s="495"/>
      <c r="EL95" s="495"/>
      <c r="EM95" s="495"/>
      <c r="EN95" s="495"/>
      <c r="EO95" s="495"/>
      <c r="EP95" s="495"/>
      <c r="EQ95" s="495"/>
      <c r="ER95" s="495"/>
      <c r="ES95" s="495"/>
      <c r="ET95" s="495"/>
      <c r="EU95" s="495"/>
      <c r="EV95" s="495"/>
      <c r="EW95" s="495"/>
      <c r="EX95" s="495"/>
      <c r="EY95" s="495"/>
      <c r="EZ95" s="495"/>
      <c r="FA95" s="495"/>
      <c r="FB95" s="495"/>
    </row>
    <row r="96" spans="1:158" s="325" customFormat="1" hidden="1" x14ac:dyDescent="0.25">
      <c r="A96" s="246" t="s">
        <v>337</v>
      </c>
      <c r="B96" s="247"/>
      <c r="C96" s="226">
        <v>150</v>
      </c>
      <c r="D96" s="247"/>
      <c r="E96" s="247"/>
      <c r="F96" s="247"/>
      <c r="G96" s="495"/>
      <c r="H96" s="495"/>
      <c r="I96" s="495"/>
      <c r="J96" s="495"/>
      <c r="K96" s="495"/>
      <c r="L96" s="495"/>
      <c r="M96" s="495"/>
      <c r="N96" s="495"/>
      <c r="O96" s="495"/>
      <c r="P96" s="495"/>
      <c r="Q96" s="495"/>
      <c r="R96" s="495"/>
      <c r="S96" s="495"/>
      <c r="T96" s="495"/>
      <c r="U96" s="495"/>
      <c r="V96" s="495"/>
      <c r="W96" s="495"/>
      <c r="X96" s="495"/>
      <c r="Y96" s="495"/>
      <c r="Z96" s="495"/>
      <c r="AA96" s="495"/>
      <c r="AB96" s="495"/>
      <c r="AC96" s="495"/>
      <c r="AD96" s="495"/>
      <c r="AE96" s="495"/>
      <c r="AF96" s="495"/>
      <c r="AG96" s="495"/>
      <c r="AH96" s="495"/>
      <c r="AI96" s="495"/>
      <c r="AJ96" s="495"/>
      <c r="AK96" s="495"/>
      <c r="AL96" s="495"/>
      <c r="AM96" s="495"/>
      <c r="AN96" s="495"/>
      <c r="AO96" s="495"/>
      <c r="AP96" s="495"/>
      <c r="AQ96" s="495"/>
      <c r="AR96" s="495"/>
      <c r="AS96" s="495"/>
      <c r="AT96" s="495"/>
      <c r="AU96" s="495"/>
      <c r="AV96" s="495"/>
      <c r="AW96" s="495"/>
      <c r="AX96" s="495"/>
      <c r="AY96" s="495"/>
      <c r="AZ96" s="495"/>
      <c r="BA96" s="495"/>
      <c r="BB96" s="495"/>
      <c r="BC96" s="495"/>
      <c r="BD96" s="495"/>
      <c r="BE96" s="495"/>
      <c r="BF96" s="495"/>
      <c r="BG96" s="495"/>
      <c r="BH96" s="495"/>
      <c r="BI96" s="495"/>
      <c r="BJ96" s="495"/>
      <c r="BK96" s="495"/>
      <c r="BL96" s="495"/>
      <c r="BM96" s="495"/>
      <c r="BN96" s="495"/>
      <c r="BO96" s="495"/>
      <c r="BP96" s="495"/>
      <c r="BQ96" s="495"/>
      <c r="BR96" s="495"/>
      <c r="BS96" s="495"/>
      <c r="BT96" s="495"/>
      <c r="BU96" s="495"/>
      <c r="BV96" s="495"/>
      <c r="BW96" s="495"/>
      <c r="BX96" s="495"/>
      <c r="BY96" s="495"/>
      <c r="BZ96" s="495"/>
      <c r="CA96" s="495"/>
      <c r="CB96" s="495"/>
      <c r="CC96" s="495"/>
      <c r="CD96" s="495"/>
      <c r="CE96" s="495"/>
      <c r="CF96" s="495"/>
      <c r="CG96" s="495"/>
      <c r="CH96" s="495"/>
      <c r="CI96" s="495"/>
      <c r="CJ96" s="495"/>
      <c r="CK96" s="495"/>
      <c r="CL96" s="495"/>
      <c r="CM96" s="495"/>
      <c r="CN96" s="495"/>
      <c r="CO96" s="495"/>
      <c r="CP96" s="495"/>
      <c r="CQ96" s="495"/>
      <c r="CR96" s="495"/>
      <c r="CS96" s="495"/>
      <c r="CT96" s="495"/>
      <c r="CU96" s="495"/>
      <c r="CV96" s="495"/>
      <c r="CW96" s="495"/>
      <c r="CX96" s="495"/>
      <c r="CY96" s="495"/>
      <c r="CZ96" s="495"/>
      <c r="DA96" s="495"/>
      <c r="DB96" s="495"/>
      <c r="DC96" s="495"/>
      <c r="DD96" s="495"/>
      <c r="DE96" s="495"/>
      <c r="DF96" s="495"/>
      <c r="DG96" s="495"/>
      <c r="DH96" s="495"/>
      <c r="DI96" s="495"/>
      <c r="DJ96" s="495"/>
      <c r="DK96" s="495"/>
      <c r="DL96" s="495"/>
      <c r="DM96" s="495"/>
      <c r="DN96" s="495"/>
      <c r="DO96" s="495"/>
      <c r="DP96" s="495"/>
      <c r="DQ96" s="495"/>
      <c r="DR96" s="495"/>
      <c r="DS96" s="495"/>
      <c r="DT96" s="495"/>
      <c r="DU96" s="495"/>
      <c r="DV96" s="495"/>
      <c r="DW96" s="495"/>
      <c r="DX96" s="495"/>
      <c r="DY96" s="495"/>
      <c r="DZ96" s="495"/>
      <c r="EA96" s="495"/>
      <c r="EB96" s="495"/>
      <c r="EC96" s="495"/>
      <c r="ED96" s="495"/>
      <c r="EE96" s="495"/>
      <c r="EF96" s="495"/>
      <c r="EG96" s="495"/>
      <c r="EH96" s="495"/>
      <c r="EI96" s="495"/>
      <c r="EJ96" s="495"/>
      <c r="EK96" s="495"/>
      <c r="EL96" s="495"/>
      <c r="EM96" s="495"/>
      <c r="EN96" s="495"/>
      <c r="EO96" s="495"/>
      <c r="EP96" s="495"/>
      <c r="EQ96" s="495"/>
      <c r="ER96" s="495"/>
      <c r="ES96" s="495"/>
      <c r="ET96" s="495"/>
      <c r="EU96" s="495"/>
      <c r="EV96" s="495"/>
      <c r="EW96" s="495"/>
      <c r="EX96" s="495"/>
      <c r="EY96" s="495"/>
      <c r="EZ96" s="495"/>
      <c r="FA96" s="495"/>
      <c r="FB96" s="495"/>
    </row>
    <row r="97" spans="1:158" s="325" customFormat="1" hidden="1" x14ac:dyDescent="0.25">
      <c r="A97" s="246" t="s">
        <v>190</v>
      </c>
      <c r="B97" s="225"/>
      <c r="C97" s="225"/>
      <c r="D97" s="225"/>
      <c r="E97" s="225"/>
      <c r="F97" s="225"/>
      <c r="G97" s="495"/>
      <c r="H97" s="495"/>
      <c r="I97" s="495"/>
      <c r="J97" s="495"/>
      <c r="K97" s="495"/>
      <c r="L97" s="495"/>
      <c r="M97" s="495"/>
      <c r="N97" s="495"/>
      <c r="O97" s="495"/>
      <c r="P97" s="495"/>
      <c r="Q97" s="495"/>
      <c r="R97" s="495"/>
      <c r="S97" s="495"/>
      <c r="T97" s="495"/>
      <c r="U97" s="495"/>
      <c r="V97" s="495"/>
      <c r="W97" s="495"/>
      <c r="X97" s="495"/>
      <c r="Y97" s="495"/>
      <c r="Z97" s="495"/>
      <c r="AA97" s="495"/>
      <c r="AB97" s="495"/>
      <c r="AC97" s="495"/>
      <c r="AD97" s="495"/>
      <c r="AE97" s="495"/>
      <c r="AF97" s="495"/>
      <c r="AG97" s="495"/>
      <c r="AH97" s="495"/>
      <c r="AI97" s="495"/>
      <c r="AJ97" s="495"/>
      <c r="AK97" s="495"/>
      <c r="AL97" s="495"/>
      <c r="AM97" s="495"/>
      <c r="AN97" s="495"/>
      <c r="AO97" s="495"/>
      <c r="AP97" s="495"/>
      <c r="AQ97" s="495"/>
      <c r="AR97" s="495"/>
      <c r="AS97" s="495"/>
      <c r="AT97" s="495"/>
      <c r="AU97" s="495"/>
      <c r="AV97" s="495"/>
      <c r="AW97" s="495"/>
      <c r="AX97" s="495"/>
      <c r="AY97" s="495"/>
      <c r="AZ97" s="495"/>
      <c r="BA97" s="495"/>
      <c r="BB97" s="495"/>
      <c r="BC97" s="495"/>
      <c r="BD97" s="495"/>
      <c r="BE97" s="495"/>
      <c r="BF97" s="495"/>
      <c r="BG97" s="495"/>
      <c r="BH97" s="495"/>
      <c r="BI97" s="495"/>
      <c r="BJ97" s="495"/>
      <c r="BK97" s="495"/>
      <c r="BL97" s="495"/>
      <c r="BM97" s="495"/>
      <c r="BN97" s="495"/>
      <c r="BO97" s="495"/>
      <c r="BP97" s="495"/>
      <c r="BQ97" s="495"/>
      <c r="BR97" s="495"/>
      <c r="BS97" s="495"/>
      <c r="BT97" s="495"/>
      <c r="BU97" s="495"/>
      <c r="BV97" s="495"/>
      <c r="BW97" s="495"/>
      <c r="BX97" s="495"/>
      <c r="BY97" s="495"/>
      <c r="BZ97" s="495"/>
      <c r="CA97" s="495"/>
      <c r="CB97" s="495"/>
      <c r="CC97" s="495"/>
      <c r="CD97" s="495"/>
      <c r="CE97" s="495"/>
      <c r="CF97" s="495"/>
      <c r="CG97" s="495"/>
      <c r="CH97" s="495"/>
      <c r="CI97" s="495"/>
      <c r="CJ97" s="495"/>
      <c r="CK97" s="495"/>
      <c r="CL97" s="495"/>
      <c r="CM97" s="495"/>
      <c r="CN97" s="495"/>
      <c r="CO97" s="495"/>
      <c r="CP97" s="495"/>
      <c r="CQ97" s="495"/>
      <c r="CR97" s="495"/>
      <c r="CS97" s="495"/>
      <c r="CT97" s="495"/>
      <c r="CU97" s="495"/>
      <c r="CV97" s="495"/>
      <c r="CW97" s="495"/>
      <c r="CX97" s="495"/>
      <c r="CY97" s="495"/>
      <c r="CZ97" s="495"/>
      <c r="DA97" s="495"/>
      <c r="DB97" s="495"/>
      <c r="DC97" s="495"/>
      <c r="DD97" s="495"/>
      <c r="DE97" s="495"/>
      <c r="DF97" s="495"/>
      <c r="DG97" s="495"/>
      <c r="DH97" s="495"/>
      <c r="DI97" s="495"/>
      <c r="DJ97" s="495"/>
      <c r="DK97" s="495"/>
      <c r="DL97" s="495"/>
      <c r="DM97" s="495"/>
      <c r="DN97" s="495"/>
      <c r="DO97" s="495"/>
      <c r="DP97" s="495"/>
      <c r="DQ97" s="495"/>
      <c r="DR97" s="495"/>
      <c r="DS97" s="495"/>
      <c r="DT97" s="495"/>
      <c r="DU97" s="495"/>
      <c r="DV97" s="495"/>
      <c r="DW97" s="495"/>
      <c r="DX97" s="495"/>
      <c r="DY97" s="495"/>
      <c r="DZ97" s="495"/>
      <c r="EA97" s="495"/>
      <c r="EB97" s="495"/>
      <c r="EC97" s="495"/>
      <c r="ED97" s="495"/>
      <c r="EE97" s="495"/>
      <c r="EF97" s="495"/>
      <c r="EG97" s="495"/>
      <c r="EH97" s="495"/>
      <c r="EI97" s="495"/>
      <c r="EJ97" s="495"/>
      <c r="EK97" s="495"/>
      <c r="EL97" s="495"/>
      <c r="EM97" s="495"/>
      <c r="EN97" s="495"/>
      <c r="EO97" s="495"/>
      <c r="EP97" s="495"/>
      <c r="EQ97" s="495"/>
      <c r="ER97" s="495"/>
      <c r="ES97" s="495"/>
      <c r="ET97" s="495"/>
      <c r="EU97" s="495"/>
      <c r="EV97" s="495"/>
      <c r="EW97" s="495"/>
      <c r="EX97" s="495"/>
      <c r="EY97" s="495"/>
      <c r="EZ97" s="495"/>
      <c r="FA97" s="495"/>
      <c r="FB97" s="495"/>
    </row>
    <row r="98" spans="1:158" s="325" customFormat="1" hidden="1" x14ac:dyDescent="0.25">
      <c r="A98" s="256" t="s">
        <v>113</v>
      </c>
      <c r="B98" s="225"/>
      <c r="C98" s="226">
        <f>C99/8.5</f>
        <v>570.58823529411768</v>
      </c>
      <c r="D98" s="225"/>
      <c r="E98" s="225"/>
      <c r="F98" s="225"/>
      <c r="G98" s="495"/>
      <c r="H98" s="495"/>
      <c r="I98" s="495"/>
      <c r="J98" s="495"/>
      <c r="K98" s="495"/>
      <c r="L98" s="495"/>
      <c r="M98" s="495"/>
      <c r="N98" s="495"/>
      <c r="O98" s="495"/>
      <c r="P98" s="495"/>
      <c r="Q98" s="495"/>
      <c r="R98" s="495"/>
      <c r="S98" s="495"/>
      <c r="T98" s="495"/>
      <c r="U98" s="495"/>
      <c r="V98" s="495"/>
      <c r="W98" s="495"/>
      <c r="X98" s="495"/>
      <c r="Y98" s="495"/>
      <c r="Z98" s="495"/>
      <c r="AA98" s="495"/>
      <c r="AB98" s="495"/>
      <c r="AC98" s="495"/>
      <c r="AD98" s="495"/>
      <c r="AE98" s="495"/>
      <c r="AF98" s="495"/>
      <c r="AG98" s="495"/>
      <c r="AH98" s="495"/>
      <c r="AI98" s="495"/>
      <c r="AJ98" s="495"/>
      <c r="AK98" s="495"/>
      <c r="AL98" s="495"/>
      <c r="AM98" s="495"/>
      <c r="AN98" s="495"/>
      <c r="AO98" s="495"/>
      <c r="AP98" s="495"/>
      <c r="AQ98" s="495"/>
      <c r="AR98" s="495"/>
      <c r="AS98" s="495"/>
      <c r="AT98" s="495"/>
      <c r="AU98" s="495"/>
      <c r="AV98" s="495"/>
      <c r="AW98" s="495"/>
      <c r="AX98" s="495"/>
      <c r="AY98" s="495"/>
      <c r="AZ98" s="495"/>
      <c r="BA98" s="495"/>
      <c r="BB98" s="495"/>
      <c r="BC98" s="495"/>
      <c r="BD98" s="495"/>
      <c r="BE98" s="495"/>
      <c r="BF98" s="495"/>
      <c r="BG98" s="495"/>
      <c r="BH98" s="495"/>
      <c r="BI98" s="495"/>
      <c r="BJ98" s="495"/>
      <c r="BK98" s="495"/>
      <c r="BL98" s="495"/>
      <c r="BM98" s="495"/>
      <c r="BN98" s="495"/>
      <c r="BO98" s="495"/>
      <c r="BP98" s="495"/>
      <c r="BQ98" s="495"/>
      <c r="BR98" s="495"/>
      <c r="BS98" s="495"/>
      <c r="BT98" s="495"/>
      <c r="BU98" s="495"/>
      <c r="BV98" s="495"/>
      <c r="BW98" s="495"/>
      <c r="BX98" s="495"/>
      <c r="BY98" s="495"/>
      <c r="BZ98" s="495"/>
      <c r="CA98" s="495"/>
      <c r="CB98" s="495"/>
      <c r="CC98" s="495"/>
      <c r="CD98" s="495"/>
      <c r="CE98" s="495"/>
      <c r="CF98" s="495"/>
      <c r="CG98" s="495"/>
      <c r="CH98" s="495"/>
      <c r="CI98" s="495"/>
      <c r="CJ98" s="495"/>
      <c r="CK98" s="495"/>
      <c r="CL98" s="495"/>
      <c r="CM98" s="495"/>
      <c r="CN98" s="495"/>
      <c r="CO98" s="495"/>
      <c r="CP98" s="495"/>
      <c r="CQ98" s="495"/>
      <c r="CR98" s="495"/>
      <c r="CS98" s="495"/>
      <c r="CT98" s="495"/>
      <c r="CU98" s="495"/>
      <c r="CV98" s="495"/>
      <c r="CW98" s="495"/>
      <c r="CX98" s="495"/>
      <c r="CY98" s="495"/>
      <c r="CZ98" s="495"/>
      <c r="DA98" s="495"/>
      <c r="DB98" s="495"/>
      <c r="DC98" s="495"/>
      <c r="DD98" s="495"/>
      <c r="DE98" s="495"/>
      <c r="DF98" s="495"/>
      <c r="DG98" s="495"/>
      <c r="DH98" s="495"/>
      <c r="DI98" s="495"/>
      <c r="DJ98" s="495"/>
      <c r="DK98" s="495"/>
      <c r="DL98" s="495"/>
      <c r="DM98" s="495"/>
      <c r="DN98" s="495"/>
      <c r="DO98" s="495"/>
      <c r="DP98" s="495"/>
      <c r="DQ98" s="495"/>
      <c r="DR98" s="495"/>
      <c r="DS98" s="495"/>
      <c r="DT98" s="495"/>
      <c r="DU98" s="495"/>
      <c r="DV98" s="495"/>
      <c r="DW98" s="495"/>
      <c r="DX98" s="495"/>
      <c r="DY98" s="495"/>
      <c r="DZ98" s="495"/>
      <c r="EA98" s="495"/>
      <c r="EB98" s="495"/>
      <c r="EC98" s="495"/>
      <c r="ED98" s="495"/>
      <c r="EE98" s="495"/>
      <c r="EF98" s="495"/>
      <c r="EG98" s="495"/>
      <c r="EH98" s="495"/>
      <c r="EI98" s="495"/>
      <c r="EJ98" s="495"/>
      <c r="EK98" s="495"/>
      <c r="EL98" s="495"/>
      <c r="EM98" s="495"/>
      <c r="EN98" s="495"/>
      <c r="EO98" s="495"/>
      <c r="EP98" s="495"/>
      <c r="EQ98" s="495"/>
      <c r="ER98" s="495"/>
      <c r="ES98" s="495"/>
      <c r="ET98" s="495"/>
      <c r="EU98" s="495"/>
      <c r="EV98" s="495"/>
      <c r="EW98" s="495"/>
      <c r="EX98" s="495"/>
      <c r="EY98" s="495"/>
      <c r="EZ98" s="495"/>
      <c r="FA98" s="495"/>
      <c r="FB98" s="495"/>
    </row>
    <row r="99" spans="1:158" s="325" customFormat="1" hidden="1" x14ac:dyDescent="0.25">
      <c r="A99" s="249" t="s">
        <v>147</v>
      </c>
      <c r="B99" s="225"/>
      <c r="C99" s="603">
        <v>4850</v>
      </c>
      <c r="D99" s="225"/>
      <c r="E99" s="225"/>
      <c r="F99" s="225"/>
      <c r="G99" s="495"/>
      <c r="H99" s="495"/>
      <c r="I99" s="495"/>
      <c r="J99" s="495"/>
      <c r="K99" s="495"/>
      <c r="L99" s="495"/>
      <c r="M99" s="495"/>
      <c r="N99" s="495"/>
      <c r="O99" s="495"/>
      <c r="P99" s="495"/>
      <c r="Q99" s="495"/>
      <c r="R99" s="495"/>
      <c r="S99" s="495"/>
      <c r="T99" s="495"/>
      <c r="U99" s="495"/>
      <c r="V99" s="495"/>
      <c r="W99" s="495"/>
      <c r="X99" s="495"/>
      <c r="Y99" s="495"/>
      <c r="Z99" s="495"/>
      <c r="AA99" s="495"/>
      <c r="AB99" s="495"/>
      <c r="AC99" s="495"/>
      <c r="AD99" s="495"/>
      <c r="AE99" s="495"/>
      <c r="AF99" s="495"/>
      <c r="AG99" s="495"/>
      <c r="AH99" s="495"/>
      <c r="AI99" s="495"/>
      <c r="AJ99" s="495"/>
      <c r="AK99" s="495"/>
      <c r="AL99" s="495"/>
      <c r="AM99" s="495"/>
      <c r="AN99" s="495"/>
      <c r="AO99" s="495"/>
      <c r="AP99" s="495"/>
      <c r="AQ99" s="495"/>
      <c r="AR99" s="495"/>
      <c r="AS99" s="495"/>
      <c r="AT99" s="495"/>
      <c r="AU99" s="495"/>
      <c r="AV99" s="495"/>
      <c r="AW99" s="495"/>
      <c r="AX99" s="495"/>
      <c r="AY99" s="495"/>
      <c r="AZ99" s="495"/>
      <c r="BA99" s="495"/>
      <c r="BB99" s="495"/>
      <c r="BC99" s="495"/>
      <c r="BD99" s="495"/>
      <c r="BE99" s="495"/>
      <c r="BF99" s="495"/>
      <c r="BG99" s="495"/>
      <c r="BH99" s="495"/>
      <c r="BI99" s="495"/>
      <c r="BJ99" s="495"/>
      <c r="BK99" s="495"/>
      <c r="BL99" s="495"/>
      <c r="BM99" s="495"/>
      <c r="BN99" s="495"/>
      <c r="BO99" s="495"/>
      <c r="BP99" s="495"/>
      <c r="BQ99" s="495"/>
      <c r="BR99" s="495"/>
      <c r="BS99" s="495"/>
      <c r="BT99" s="495"/>
      <c r="BU99" s="495"/>
      <c r="BV99" s="495"/>
      <c r="BW99" s="495"/>
      <c r="BX99" s="495"/>
      <c r="BY99" s="495"/>
      <c r="BZ99" s="495"/>
      <c r="CA99" s="495"/>
      <c r="CB99" s="495"/>
      <c r="CC99" s="495"/>
      <c r="CD99" s="495"/>
      <c r="CE99" s="495"/>
      <c r="CF99" s="495"/>
      <c r="CG99" s="495"/>
      <c r="CH99" s="495"/>
      <c r="CI99" s="495"/>
      <c r="CJ99" s="495"/>
      <c r="CK99" s="495"/>
      <c r="CL99" s="495"/>
      <c r="CM99" s="495"/>
      <c r="CN99" s="495"/>
      <c r="CO99" s="495"/>
      <c r="CP99" s="495"/>
      <c r="CQ99" s="495"/>
      <c r="CR99" s="495"/>
      <c r="CS99" s="495"/>
      <c r="CT99" s="495"/>
      <c r="CU99" s="495"/>
      <c r="CV99" s="495"/>
      <c r="CW99" s="495"/>
      <c r="CX99" s="495"/>
      <c r="CY99" s="495"/>
      <c r="CZ99" s="495"/>
      <c r="DA99" s="495"/>
      <c r="DB99" s="495"/>
      <c r="DC99" s="495"/>
      <c r="DD99" s="495"/>
      <c r="DE99" s="495"/>
      <c r="DF99" s="495"/>
      <c r="DG99" s="495"/>
      <c r="DH99" s="495"/>
      <c r="DI99" s="495"/>
      <c r="DJ99" s="495"/>
      <c r="DK99" s="495"/>
      <c r="DL99" s="495"/>
      <c r="DM99" s="495"/>
      <c r="DN99" s="495"/>
      <c r="DO99" s="495"/>
      <c r="DP99" s="495"/>
      <c r="DQ99" s="495"/>
      <c r="DR99" s="495"/>
      <c r="DS99" s="495"/>
      <c r="DT99" s="495"/>
      <c r="DU99" s="495"/>
      <c r="DV99" s="495"/>
      <c r="DW99" s="495"/>
      <c r="DX99" s="495"/>
      <c r="DY99" s="495"/>
      <c r="DZ99" s="495"/>
      <c r="EA99" s="495"/>
      <c r="EB99" s="495"/>
      <c r="EC99" s="495"/>
      <c r="ED99" s="495"/>
      <c r="EE99" s="495"/>
      <c r="EF99" s="495"/>
      <c r="EG99" s="495"/>
      <c r="EH99" s="495"/>
      <c r="EI99" s="495"/>
      <c r="EJ99" s="495"/>
      <c r="EK99" s="495"/>
      <c r="EL99" s="495"/>
      <c r="EM99" s="495"/>
      <c r="EN99" s="495"/>
      <c r="EO99" s="495"/>
      <c r="EP99" s="495"/>
      <c r="EQ99" s="495"/>
      <c r="ER99" s="495"/>
      <c r="ES99" s="495"/>
      <c r="ET99" s="495"/>
      <c r="EU99" s="495"/>
      <c r="EV99" s="495"/>
      <c r="EW99" s="495"/>
      <c r="EX99" s="495"/>
      <c r="EY99" s="495"/>
      <c r="EZ99" s="495"/>
      <c r="FA99" s="495"/>
      <c r="FB99" s="495"/>
    </row>
    <row r="100" spans="1:158" s="325" customFormat="1" ht="30" hidden="1" x14ac:dyDescent="0.25">
      <c r="A100" s="599" t="s">
        <v>114</v>
      </c>
      <c r="B100" s="225"/>
      <c r="C100" s="225"/>
      <c r="D100" s="225"/>
      <c r="E100" s="225"/>
      <c r="F100" s="225"/>
      <c r="G100" s="495"/>
      <c r="H100" s="495"/>
      <c r="I100" s="495"/>
      <c r="J100" s="495"/>
      <c r="K100" s="495"/>
      <c r="L100" s="495"/>
      <c r="M100" s="495"/>
      <c r="N100" s="495"/>
      <c r="O100" s="495"/>
      <c r="P100" s="495"/>
      <c r="Q100" s="495"/>
      <c r="R100" s="495"/>
      <c r="S100" s="495"/>
      <c r="T100" s="495"/>
      <c r="U100" s="495"/>
      <c r="V100" s="495"/>
      <c r="W100" s="495"/>
      <c r="X100" s="495"/>
      <c r="Y100" s="495"/>
      <c r="Z100" s="495"/>
      <c r="AA100" s="495"/>
      <c r="AB100" s="495"/>
      <c r="AC100" s="495"/>
      <c r="AD100" s="495"/>
      <c r="AE100" s="495"/>
      <c r="AF100" s="495"/>
      <c r="AG100" s="495"/>
      <c r="AH100" s="495"/>
      <c r="AI100" s="495"/>
      <c r="AJ100" s="495"/>
      <c r="AK100" s="495"/>
      <c r="AL100" s="495"/>
      <c r="AM100" s="495"/>
      <c r="AN100" s="495"/>
      <c r="AO100" s="495"/>
      <c r="AP100" s="495"/>
      <c r="AQ100" s="495"/>
      <c r="AR100" s="495"/>
      <c r="AS100" s="495"/>
      <c r="AT100" s="495"/>
      <c r="AU100" s="495"/>
      <c r="AV100" s="495"/>
      <c r="AW100" s="495"/>
      <c r="AX100" s="495"/>
      <c r="AY100" s="495"/>
      <c r="AZ100" s="495"/>
      <c r="BA100" s="495"/>
      <c r="BB100" s="495"/>
      <c r="BC100" s="495"/>
      <c r="BD100" s="495"/>
      <c r="BE100" s="495"/>
      <c r="BF100" s="495"/>
      <c r="BG100" s="495"/>
      <c r="BH100" s="495"/>
      <c r="BI100" s="495"/>
      <c r="BJ100" s="495"/>
      <c r="BK100" s="495"/>
      <c r="BL100" s="495"/>
      <c r="BM100" s="495"/>
      <c r="BN100" s="495"/>
      <c r="BO100" s="495"/>
      <c r="BP100" s="495"/>
      <c r="BQ100" s="495"/>
      <c r="BR100" s="495"/>
      <c r="BS100" s="495"/>
      <c r="BT100" s="495"/>
      <c r="BU100" s="495"/>
      <c r="BV100" s="495"/>
      <c r="BW100" s="495"/>
      <c r="BX100" s="495"/>
      <c r="BY100" s="495"/>
      <c r="BZ100" s="495"/>
      <c r="CA100" s="495"/>
      <c r="CB100" s="495"/>
      <c r="CC100" s="495"/>
      <c r="CD100" s="495"/>
      <c r="CE100" s="495"/>
      <c r="CF100" s="495"/>
      <c r="CG100" s="495"/>
      <c r="CH100" s="495"/>
      <c r="CI100" s="495"/>
      <c r="CJ100" s="495"/>
      <c r="CK100" s="495"/>
      <c r="CL100" s="495"/>
      <c r="CM100" s="495"/>
      <c r="CN100" s="495"/>
      <c r="CO100" s="495"/>
      <c r="CP100" s="495"/>
      <c r="CQ100" s="495"/>
      <c r="CR100" s="495"/>
      <c r="CS100" s="495"/>
      <c r="CT100" s="495"/>
      <c r="CU100" s="495"/>
      <c r="CV100" s="495"/>
      <c r="CW100" s="495"/>
      <c r="CX100" s="495"/>
      <c r="CY100" s="495"/>
      <c r="CZ100" s="495"/>
      <c r="DA100" s="495"/>
      <c r="DB100" s="495"/>
      <c r="DC100" s="495"/>
      <c r="DD100" s="495"/>
      <c r="DE100" s="495"/>
      <c r="DF100" s="495"/>
      <c r="DG100" s="495"/>
      <c r="DH100" s="495"/>
      <c r="DI100" s="495"/>
      <c r="DJ100" s="495"/>
      <c r="DK100" s="495"/>
      <c r="DL100" s="495"/>
      <c r="DM100" s="495"/>
      <c r="DN100" s="495"/>
      <c r="DO100" s="495"/>
      <c r="DP100" s="495"/>
      <c r="DQ100" s="495"/>
      <c r="DR100" s="495"/>
      <c r="DS100" s="495"/>
      <c r="DT100" s="495"/>
      <c r="DU100" s="495"/>
      <c r="DV100" s="495"/>
      <c r="DW100" s="495"/>
      <c r="DX100" s="495"/>
      <c r="DY100" s="495"/>
      <c r="DZ100" s="495"/>
      <c r="EA100" s="495"/>
      <c r="EB100" s="495"/>
      <c r="EC100" s="495"/>
      <c r="ED100" s="495"/>
      <c r="EE100" s="495"/>
      <c r="EF100" s="495"/>
      <c r="EG100" s="495"/>
      <c r="EH100" s="495"/>
      <c r="EI100" s="495"/>
      <c r="EJ100" s="495"/>
      <c r="EK100" s="495"/>
      <c r="EL100" s="495"/>
      <c r="EM100" s="495"/>
      <c r="EN100" s="495"/>
      <c r="EO100" s="495"/>
      <c r="EP100" s="495"/>
      <c r="EQ100" s="495"/>
      <c r="ER100" s="495"/>
      <c r="ES100" s="495"/>
      <c r="ET100" s="495"/>
      <c r="EU100" s="495"/>
      <c r="EV100" s="495"/>
      <c r="EW100" s="495"/>
      <c r="EX100" s="495"/>
      <c r="EY100" s="495"/>
      <c r="EZ100" s="495"/>
      <c r="FA100" s="495"/>
      <c r="FB100" s="495"/>
    </row>
    <row r="101" spans="1:158" s="325" customFormat="1" ht="15" hidden="1" customHeight="1" thickBot="1" x14ac:dyDescent="0.3">
      <c r="A101" s="331" t="s">
        <v>191</v>
      </c>
      <c r="B101" s="444"/>
      <c r="C101" s="234">
        <f>C97+ROUND(C99/3.9,0)+C100+C95</f>
        <v>1299.5555555555557</v>
      </c>
      <c r="D101" s="444"/>
      <c r="E101" s="444"/>
      <c r="F101" s="444"/>
      <c r="G101" s="495"/>
      <c r="H101" s="495"/>
      <c r="I101" s="495"/>
      <c r="J101" s="495"/>
      <c r="K101" s="495"/>
      <c r="L101" s="495"/>
      <c r="M101" s="495"/>
      <c r="N101" s="495"/>
      <c r="O101" s="495"/>
      <c r="P101" s="495"/>
      <c r="Q101" s="495"/>
      <c r="R101" s="495"/>
      <c r="S101" s="495"/>
      <c r="T101" s="495"/>
      <c r="U101" s="495"/>
      <c r="V101" s="495"/>
      <c r="W101" s="495"/>
      <c r="X101" s="495"/>
      <c r="Y101" s="495"/>
      <c r="Z101" s="495"/>
      <c r="AA101" s="495"/>
      <c r="AB101" s="495"/>
      <c r="AC101" s="495"/>
      <c r="AD101" s="495"/>
      <c r="AE101" s="495"/>
      <c r="AF101" s="495"/>
      <c r="AG101" s="495"/>
      <c r="AH101" s="495"/>
      <c r="AI101" s="495"/>
      <c r="AJ101" s="495"/>
      <c r="AK101" s="495"/>
      <c r="AL101" s="495"/>
      <c r="AM101" s="495"/>
      <c r="AN101" s="495"/>
      <c r="AO101" s="495"/>
      <c r="AP101" s="495"/>
      <c r="AQ101" s="495"/>
      <c r="AR101" s="495"/>
      <c r="AS101" s="495"/>
      <c r="AT101" s="495"/>
      <c r="AU101" s="495"/>
      <c r="AV101" s="495"/>
      <c r="AW101" s="495"/>
      <c r="AX101" s="495"/>
      <c r="AY101" s="495"/>
      <c r="AZ101" s="495"/>
      <c r="BA101" s="495"/>
      <c r="BB101" s="495"/>
      <c r="BC101" s="495"/>
      <c r="BD101" s="495"/>
      <c r="BE101" s="495"/>
      <c r="BF101" s="495"/>
      <c r="BG101" s="495"/>
      <c r="BH101" s="495"/>
      <c r="BI101" s="495"/>
      <c r="BJ101" s="495"/>
      <c r="BK101" s="495"/>
      <c r="BL101" s="495"/>
      <c r="BM101" s="495"/>
      <c r="BN101" s="495"/>
      <c r="BO101" s="495"/>
      <c r="BP101" s="495"/>
      <c r="BQ101" s="495"/>
      <c r="BR101" s="495"/>
      <c r="BS101" s="495"/>
      <c r="BT101" s="495"/>
      <c r="BU101" s="495"/>
      <c r="BV101" s="495"/>
      <c r="BW101" s="495"/>
      <c r="BX101" s="495"/>
      <c r="BY101" s="495"/>
      <c r="BZ101" s="495"/>
      <c r="CA101" s="495"/>
      <c r="CB101" s="495"/>
      <c r="CC101" s="495"/>
      <c r="CD101" s="495"/>
      <c r="CE101" s="495"/>
      <c r="CF101" s="495"/>
      <c r="CG101" s="495"/>
      <c r="CH101" s="495"/>
      <c r="CI101" s="495"/>
      <c r="CJ101" s="495"/>
      <c r="CK101" s="495"/>
      <c r="CL101" s="495"/>
      <c r="CM101" s="495"/>
      <c r="CN101" s="495"/>
      <c r="CO101" s="495"/>
      <c r="CP101" s="495"/>
      <c r="CQ101" s="495"/>
      <c r="CR101" s="495"/>
      <c r="CS101" s="495"/>
      <c r="CT101" s="495"/>
      <c r="CU101" s="495"/>
      <c r="CV101" s="495"/>
      <c r="CW101" s="495"/>
      <c r="CX101" s="495"/>
      <c r="CY101" s="495"/>
      <c r="CZ101" s="495"/>
      <c r="DA101" s="495"/>
      <c r="DB101" s="495"/>
      <c r="DC101" s="495"/>
      <c r="DD101" s="495"/>
      <c r="DE101" s="495"/>
      <c r="DF101" s="495"/>
      <c r="DG101" s="495"/>
      <c r="DH101" s="495"/>
      <c r="DI101" s="495"/>
      <c r="DJ101" s="495"/>
      <c r="DK101" s="495"/>
      <c r="DL101" s="495"/>
      <c r="DM101" s="495"/>
      <c r="DN101" s="495"/>
      <c r="DO101" s="495"/>
      <c r="DP101" s="495"/>
      <c r="DQ101" s="495"/>
      <c r="DR101" s="495"/>
      <c r="DS101" s="495"/>
      <c r="DT101" s="495"/>
      <c r="DU101" s="495"/>
      <c r="DV101" s="495"/>
      <c r="DW101" s="495"/>
      <c r="DX101" s="495"/>
      <c r="DY101" s="495"/>
      <c r="DZ101" s="495"/>
      <c r="EA101" s="495"/>
      <c r="EB101" s="495"/>
      <c r="EC101" s="495"/>
      <c r="ED101" s="495"/>
      <c r="EE101" s="495"/>
      <c r="EF101" s="495"/>
      <c r="EG101" s="495"/>
      <c r="EH101" s="495"/>
      <c r="EI101" s="495"/>
      <c r="EJ101" s="495"/>
      <c r="EK101" s="495"/>
      <c r="EL101" s="495"/>
      <c r="EM101" s="495"/>
      <c r="EN101" s="495"/>
      <c r="EO101" s="495"/>
      <c r="EP101" s="495"/>
      <c r="EQ101" s="495"/>
      <c r="ER101" s="495"/>
      <c r="ES101" s="495"/>
      <c r="ET101" s="495"/>
      <c r="EU101" s="495"/>
      <c r="EV101" s="495"/>
      <c r="EW101" s="495"/>
      <c r="EX101" s="495"/>
      <c r="EY101" s="495"/>
      <c r="EZ101" s="495"/>
      <c r="FA101" s="495"/>
      <c r="FB101" s="495"/>
    </row>
    <row r="102" spans="1:158" s="325" customFormat="1" ht="15" hidden="1" customHeight="1" thickBot="1" x14ac:dyDescent="0.3">
      <c r="A102" s="279" t="s">
        <v>10</v>
      </c>
      <c r="B102" s="593"/>
      <c r="C102" s="593"/>
      <c r="D102" s="593"/>
      <c r="E102" s="593"/>
      <c r="F102" s="593"/>
      <c r="G102" s="495"/>
      <c r="H102" s="495"/>
      <c r="I102" s="495"/>
      <c r="J102" s="495"/>
      <c r="K102" s="495"/>
      <c r="L102" s="495"/>
      <c r="M102" s="495"/>
      <c r="N102" s="495"/>
      <c r="O102" s="495"/>
      <c r="P102" s="495"/>
      <c r="Q102" s="495"/>
      <c r="R102" s="495"/>
      <c r="S102" s="495"/>
      <c r="T102" s="495"/>
      <c r="U102" s="495"/>
      <c r="V102" s="495"/>
      <c r="W102" s="495"/>
      <c r="X102" s="495"/>
      <c r="Y102" s="495"/>
      <c r="Z102" s="495"/>
      <c r="AA102" s="495"/>
      <c r="AB102" s="495"/>
      <c r="AC102" s="495"/>
      <c r="AD102" s="495"/>
      <c r="AE102" s="495"/>
      <c r="AF102" s="495"/>
      <c r="AG102" s="495"/>
      <c r="AH102" s="495"/>
      <c r="AI102" s="495"/>
      <c r="AJ102" s="495"/>
      <c r="AK102" s="495"/>
      <c r="AL102" s="495"/>
      <c r="AM102" s="495"/>
      <c r="AN102" s="495"/>
      <c r="AO102" s="495"/>
      <c r="AP102" s="495"/>
      <c r="AQ102" s="495"/>
      <c r="AR102" s="495"/>
      <c r="AS102" s="495"/>
      <c r="AT102" s="495"/>
      <c r="AU102" s="495"/>
      <c r="AV102" s="495"/>
      <c r="AW102" s="495"/>
      <c r="AX102" s="495"/>
      <c r="AY102" s="495"/>
      <c r="AZ102" s="495"/>
      <c r="BA102" s="495"/>
      <c r="BB102" s="495"/>
      <c r="BC102" s="495"/>
      <c r="BD102" s="495"/>
      <c r="BE102" s="495"/>
      <c r="BF102" s="495"/>
      <c r="BG102" s="495"/>
      <c r="BH102" s="495"/>
      <c r="BI102" s="495"/>
      <c r="BJ102" s="495"/>
      <c r="BK102" s="495"/>
      <c r="BL102" s="495"/>
      <c r="BM102" s="495"/>
      <c r="BN102" s="495"/>
      <c r="BO102" s="495"/>
      <c r="BP102" s="495"/>
      <c r="BQ102" s="495"/>
      <c r="BR102" s="495"/>
      <c r="BS102" s="495"/>
      <c r="BT102" s="495"/>
      <c r="BU102" s="495"/>
      <c r="BV102" s="495"/>
      <c r="BW102" s="495"/>
      <c r="BX102" s="495"/>
      <c r="BY102" s="495"/>
      <c r="BZ102" s="495"/>
      <c r="CA102" s="495"/>
      <c r="CB102" s="495"/>
      <c r="CC102" s="495"/>
      <c r="CD102" s="495"/>
      <c r="CE102" s="495"/>
      <c r="CF102" s="495"/>
      <c r="CG102" s="495"/>
      <c r="CH102" s="495"/>
      <c r="CI102" s="495"/>
      <c r="CJ102" s="495"/>
      <c r="CK102" s="495"/>
      <c r="CL102" s="495"/>
      <c r="CM102" s="495"/>
      <c r="CN102" s="495"/>
      <c r="CO102" s="495"/>
      <c r="CP102" s="495"/>
      <c r="CQ102" s="495"/>
      <c r="CR102" s="495"/>
      <c r="CS102" s="495"/>
      <c r="CT102" s="495"/>
      <c r="CU102" s="495"/>
      <c r="CV102" s="495"/>
      <c r="CW102" s="495"/>
      <c r="CX102" s="495"/>
      <c r="CY102" s="495"/>
      <c r="CZ102" s="495"/>
      <c r="DA102" s="495"/>
      <c r="DB102" s="495"/>
      <c r="DC102" s="495"/>
      <c r="DD102" s="495"/>
      <c r="DE102" s="495"/>
      <c r="DF102" s="495"/>
      <c r="DG102" s="495"/>
      <c r="DH102" s="495"/>
      <c r="DI102" s="495"/>
      <c r="DJ102" s="495"/>
      <c r="DK102" s="495"/>
      <c r="DL102" s="495"/>
      <c r="DM102" s="495"/>
      <c r="DN102" s="495"/>
      <c r="DO102" s="495"/>
      <c r="DP102" s="495"/>
      <c r="DQ102" s="495"/>
      <c r="DR102" s="495"/>
      <c r="DS102" s="495"/>
      <c r="DT102" s="495"/>
      <c r="DU102" s="495"/>
      <c r="DV102" s="495"/>
      <c r="DW102" s="495"/>
      <c r="DX102" s="495"/>
      <c r="DY102" s="495"/>
      <c r="DZ102" s="495"/>
      <c r="EA102" s="495"/>
      <c r="EB102" s="495"/>
      <c r="EC102" s="495"/>
      <c r="ED102" s="495"/>
      <c r="EE102" s="495"/>
      <c r="EF102" s="495"/>
      <c r="EG102" s="495"/>
      <c r="EH102" s="495"/>
      <c r="EI102" s="495"/>
      <c r="EJ102" s="495"/>
      <c r="EK102" s="495"/>
      <c r="EL102" s="495"/>
      <c r="EM102" s="495"/>
      <c r="EN102" s="495"/>
      <c r="EO102" s="495"/>
      <c r="EP102" s="495"/>
      <c r="EQ102" s="495"/>
      <c r="ER102" s="495"/>
      <c r="ES102" s="495"/>
      <c r="ET102" s="495"/>
      <c r="EU102" s="495"/>
      <c r="EV102" s="495"/>
      <c r="EW102" s="495"/>
      <c r="EX102" s="495"/>
      <c r="EY102" s="495"/>
      <c r="EZ102" s="495"/>
      <c r="FA102" s="495"/>
      <c r="FB102" s="495"/>
    </row>
    <row r="103" spans="1:158" s="325" customFormat="1" ht="15" hidden="1" customHeight="1" x14ac:dyDescent="0.25">
      <c r="A103" s="315" t="s">
        <v>273</v>
      </c>
      <c r="B103" s="362"/>
      <c r="C103" s="362"/>
      <c r="D103" s="362"/>
      <c r="E103" s="362"/>
      <c r="F103" s="362"/>
      <c r="G103" s="495"/>
      <c r="H103" s="495"/>
      <c r="I103" s="495"/>
      <c r="J103" s="495"/>
      <c r="K103" s="495"/>
      <c r="L103" s="495"/>
      <c r="M103" s="495"/>
      <c r="N103" s="495"/>
      <c r="O103" s="495"/>
      <c r="P103" s="495"/>
      <c r="Q103" s="495"/>
      <c r="R103" s="495"/>
      <c r="S103" s="495"/>
      <c r="T103" s="495"/>
      <c r="U103" s="495"/>
      <c r="V103" s="495"/>
      <c r="W103" s="495"/>
      <c r="X103" s="495"/>
      <c r="Y103" s="495"/>
      <c r="Z103" s="495"/>
      <c r="AA103" s="495"/>
      <c r="AB103" s="495"/>
      <c r="AC103" s="495"/>
      <c r="AD103" s="495"/>
      <c r="AE103" s="495"/>
      <c r="AF103" s="495"/>
      <c r="AG103" s="495"/>
      <c r="AH103" s="495"/>
      <c r="AI103" s="495"/>
      <c r="AJ103" s="495"/>
      <c r="AK103" s="495"/>
      <c r="AL103" s="495"/>
      <c r="AM103" s="495"/>
      <c r="AN103" s="495"/>
      <c r="AO103" s="495"/>
      <c r="AP103" s="495"/>
      <c r="AQ103" s="495"/>
      <c r="AR103" s="495"/>
      <c r="AS103" s="495"/>
      <c r="AT103" s="495"/>
      <c r="AU103" s="495"/>
      <c r="AV103" s="495"/>
      <c r="AW103" s="495"/>
      <c r="AX103" s="495"/>
      <c r="AY103" s="495"/>
      <c r="AZ103" s="495"/>
      <c r="BA103" s="495"/>
      <c r="BB103" s="495"/>
      <c r="BC103" s="495"/>
      <c r="BD103" s="495"/>
      <c r="BE103" s="495"/>
      <c r="BF103" s="495"/>
      <c r="BG103" s="495"/>
      <c r="BH103" s="495"/>
      <c r="BI103" s="495"/>
      <c r="BJ103" s="495"/>
      <c r="BK103" s="495"/>
      <c r="BL103" s="495"/>
      <c r="BM103" s="495"/>
      <c r="BN103" s="495"/>
      <c r="BO103" s="495"/>
      <c r="BP103" s="495"/>
      <c r="BQ103" s="495"/>
      <c r="BR103" s="495"/>
      <c r="BS103" s="495"/>
      <c r="BT103" s="495"/>
      <c r="BU103" s="495"/>
      <c r="BV103" s="495"/>
      <c r="BW103" s="495"/>
      <c r="BX103" s="495"/>
      <c r="BY103" s="495"/>
      <c r="BZ103" s="495"/>
      <c r="CA103" s="495"/>
      <c r="CB103" s="495"/>
      <c r="CC103" s="495"/>
      <c r="CD103" s="495"/>
      <c r="CE103" s="495"/>
      <c r="CF103" s="495"/>
      <c r="CG103" s="495"/>
      <c r="CH103" s="495"/>
      <c r="CI103" s="495"/>
      <c r="CJ103" s="495"/>
      <c r="CK103" s="495"/>
      <c r="CL103" s="495"/>
      <c r="CM103" s="495"/>
      <c r="CN103" s="495"/>
      <c r="CO103" s="495"/>
      <c r="CP103" s="495"/>
      <c r="CQ103" s="495"/>
      <c r="CR103" s="495"/>
      <c r="CS103" s="495"/>
      <c r="CT103" s="495"/>
      <c r="CU103" s="495"/>
      <c r="CV103" s="495"/>
      <c r="CW103" s="495"/>
      <c r="CX103" s="495"/>
      <c r="CY103" s="495"/>
      <c r="CZ103" s="495"/>
      <c r="DA103" s="495"/>
      <c r="DB103" s="495"/>
      <c r="DC103" s="495"/>
      <c r="DD103" s="495"/>
      <c r="DE103" s="495"/>
      <c r="DF103" s="495"/>
      <c r="DG103" s="495"/>
      <c r="DH103" s="495"/>
      <c r="DI103" s="495"/>
      <c r="DJ103" s="495"/>
      <c r="DK103" s="495"/>
      <c r="DL103" s="495"/>
      <c r="DM103" s="495"/>
      <c r="DN103" s="495"/>
      <c r="DO103" s="495"/>
      <c r="DP103" s="495"/>
      <c r="DQ103" s="495"/>
      <c r="DR103" s="495"/>
      <c r="DS103" s="495"/>
      <c r="DT103" s="495"/>
      <c r="DU103" s="495"/>
      <c r="DV103" s="495"/>
      <c r="DW103" s="495"/>
      <c r="DX103" s="495"/>
      <c r="DY103" s="495"/>
      <c r="DZ103" s="495"/>
      <c r="EA103" s="495"/>
      <c r="EB103" s="495"/>
      <c r="EC103" s="495"/>
      <c r="ED103" s="495"/>
      <c r="EE103" s="495"/>
      <c r="EF103" s="495"/>
      <c r="EG103" s="495"/>
      <c r="EH103" s="495"/>
      <c r="EI103" s="495"/>
      <c r="EJ103" s="495"/>
      <c r="EK103" s="495"/>
      <c r="EL103" s="495"/>
      <c r="EM103" s="495"/>
      <c r="EN103" s="495"/>
      <c r="EO103" s="495"/>
      <c r="EP103" s="495"/>
      <c r="EQ103" s="495"/>
      <c r="ER103" s="495"/>
      <c r="ES103" s="495"/>
      <c r="ET103" s="495"/>
      <c r="EU103" s="495"/>
      <c r="EV103" s="495"/>
      <c r="EW103" s="495"/>
      <c r="EX103" s="495"/>
      <c r="EY103" s="495"/>
      <c r="EZ103" s="495"/>
      <c r="FA103" s="495"/>
      <c r="FB103" s="495"/>
    </row>
    <row r="104" spans="1:158" s="325" customFormat="1" ht="15" hidden="1" customHeight="1" x14ac:dyDescent="0.25">
      <c r="A104" s="605" t="s">
        <v>150</v>
      </c>
      <c r="B104" s="225"/>
      <c r="C104" s="225"/>
      <c r="D104" s="225"/>
      <c r="E104" s="225"/>
      <c r="F104" s="225"/>
      <c r="G104" s="495"/>
      <c r="H104" s="495"/>
      <c r="I104" s="495"/>
      <c r="J104" s="495"/>
      <c r="K104" s="495"/>
      <c r="L104" s="495"/>
      <c r="M104" s="495"/>
      <c r="N104" s="495"/>
      <c r="O104" s="495"/>
      <c r="P104" s="495"/>
      <c r="Q104" s="495"/>
      <c r="R104" s="495"/>
      <c r="S104" s="495"/>
      <c r="T104" s="495"/>
      <c r="U104" s="495"/>
      <c r="V104" s="495"/>
      <c r="W104" s="495"/>
      <c r="X104" s="495"/>
      <c r="Y104" s="495"/>
      <c r="Z104" s="495"/>
      <c r="AA104" s="495"/>
      <c r="AB104" s="495"/>
      <c r="AC104" s="495"/>
      <c r="AD104" s="495"/>
      <c r="AE104" s="495"/>
      <c r="AF104" s="495"/>
      <c r="AG104" s="495"/>
      <c r="AH104" s="495"/>
      <c r="AI104" s="495"/>
      <c r="AJ104" s="495"/>
      <c r="AK104" s="495"/>
      <c r="AL104" s="495"/>
      <c r="AM104" s="495"/>
      <c r="AN104" s="495"/>
      <c r="AO104" s="495"/>
      <c r="AP104" s="495"/>
      <c r="AQ104" s="495"/>
      <c r="AR104" s="495"/>
      <c r="AS104" s="495"/>
      <c r="AT104" s="495"/>
      <c r="AU104" s="495"/>
      <c r="AV104" s="495"/>
      <c r="AW104" s="495"/>
      <c r="AX104" s="495"/>
      <c r="AY104" s="495"/>
      <c r="AZ104" s="495"/>
      <c r="BA104" s="495"/>
      <c r="BB104" s="495"/>
      <c r="BC104" s="495"/>
      <c r="BD104" s="495"/>
      <c r="BE104" s="495"/>
      <c r="BF104" s="495"/>
      <c r="BG104" s="495"/>
      <c r="BH104" s="495"/>
      <c r="BI104" s="495"/>
      <c r="BJ104" s="495"/>
      <c r="BK104" s="495"/>
      <c r="BL104" s="495"/>
      <c r="BM104" s="495"/>
      <c r="BN104" s="495"/>
      <c r="BO104" s="495"/>
      <c r="BP104" s="495"/>
      <c r="BQ104" s="495"/>
      <c r="BR104" s="495"/>
      <c r="BS104" s="495"/>
      <c r="BT104" s="495"/>
      <c r="BU104" s="495"/>
      <c r="BV104" s="495"/>
      <c r="BW104" s="495"/>
      <c r="BX104" s="495"/>
      <c r="BY104" s="495"/>
      <c r="BZ104" s="495"/>
      <c r="CA104" s="495"/>
      <c r="CB104" s="495"/>
      <c r="CC104" s="495"/>
      <c r="CD104" s="495"/>
      <c r="CE104" s="495"/>
      <c r="CF104" s="495"/>
      <c r="CG104" s="495"/>
      <c r="CH104" s="495"/>
      <c r="CI104" s="495"/>
      <c r="CJ104" s="495"/>
      <c r="CK104" s="495"/>
      <c r="CL104" s="495"/>
      <c r="CM104" s="495"/>
      <c r="CN104" s="495"/>
      <c r="CO104" s="495"/>
      <c r="CP104" s="495"/>
      <c r="CQ104" s="495"/>
      <c r="CR104" s="495"/>
      <c r="CS104" s="495"/>
      <c r="CT104" s="495"/>
      <c r="CU104" s="495"/>
      <c r="CV104" s="495"/>
      <c r="CW104" s="495"/>
      <c r="CX104" s="495"/>
      <c r="CY104" s="495"/>
      <c r="CZ104" s="495"/>
      <c r="DA104" s="495"/>
      <c r="DB104" s="495"/>
      <c r="DC104" s="495"/>
      <c r="DD104" s="495"/>
      <c r="DE104" s="495"/>
      <c r="DF104" s="495"/>
      <c r="DG104" s="495"/>
      <c r="DH104" s="495"/>
      <c r="DI104" s="495"/>
      <c r="DJ104" s="495"/>
      <c r="DK104" s="495"/>
      <c r="DL104" s="495"/>
      <c r="DM104" s="495"/>
      <c r="DN104" s="495"/>
      <c r="DO104" s="495"/>
      <c r="DP104" s="495"/>
      <c r="DQ104" s="495"/>
      <c r="DR104" s="495"/>
      <c r="DS104" s="495"/>
      <c r="DT104" s="495"/>
      <c r="DU104" s="495"/>
      <c r="DV104" s="495"/>
      <c r="DW104" s="495"/>
      <c r="DX104" s="495"/>
      <c r="DY104" s="495"/>
      <c r="DZ104" s="495"/>
      <c r="EA104" s="495"/>
      <c r="EB104" s="495"/>
      <c r="EC104" s="495"/>
      <c r="ED104" s="495"/>
      <c r="EE104" s="495"/>
      <c r="EF104" s="495"/>
      <c r="EG104" s="495"/>
      <c r="EH104" s="495"/>
      <c r="EI104" s="495"/>
      <c r="EJ104" s="495"/>
      <c r="EK104" s="495"/>
      <c r="EL104" s="495"/>
      <c r="EM104" s="495"/>
      <c r="EN104" s="495"/>
      <c r="EO104" s="495"/>
      <c r="EP104" s="495"/>
      <c r="EQ104" s="495"/>
      <c r="ER104" s="495"/>
      <c r="ES104" s="495"/>
      <c r="ET104" s="495"/>
      <c r="EU104" s="495"/>
      <c r="EV104" s="495"/>
      <c r="EW104" s="495"/>
      <c r="EX104" s="495"/>
      <c r="EY104" s="495"/>
      <c r="EZ104" s="495"/>
      <c r="FA104" s="495"/>
      <c r="FB104" s="495"/>
    </row>
    <row r="105" spans="1:158" s="325" customFormat="1" hidden="1" x14ac:dyDescent="0.25">
      <c r="A105" s="327" t="s">
        <v>115</v>
      </c>
      <c r="B105" s="225"/>
      <c r="C105" s="225">
        <f>C106/2.7</f>
        <v>6.6666666666666661</v>
      </c>
      <c r="D105" s="225"/>
      <c r="E105" s="225"/>
      <c r="F105" s="225"/>
      <c r="G105" s="495"/>
      <c r="H105" s="495"/>
      <c r="I105" s="495"/>
      <c r="J105" s="495"/>
      <c r="K105" s="495"/>
      <c r="L105" s="495"/>
      <c r="M105" s="495"/>
      <c r="N105" s="495"/>
      <c r="O105" s="495"/>
      <c r="P105" s="495"/>
      <c r="Q105" s="495"/>
      <c r="R105" s="495"/>
      <c r="S105" s="495"/>
      <c r="T105" s="495"/>
      <c r="U105" s="495"/>
      <c r="V105" s="495"/>
      <c r="W105" s="495"/>
      <c r="X105" s="495"/>
      <c r="Y105" s="495"/>
      <c r="Z105" s="495"/>
      <c r="AA105" s="495"/>
      <c r="AB105" s="495"/>
      <c r="AC105" s="495"/>
      <c r="AD105" s="495"/>
      <c r="AE105" s="495"/>
      <c r="AF105" s="495"/>
      <c r="AG105" s="495"/>
      <c r="AH105" s="495"/>
      <c r="AI105" s="495"/>
      <c r="AJ105" s="495"/>
      <c r="AK105" s="495"/>
      <c r="AL105" s="495"/>
      <c r="AM105" s="495"/>
      <c r="AN105" s="495"/>
      <c r="AO105" s="495"/>
      <c r="AP105" s="495"/>
      <c r="AQ105" s="495"/>
      <c r="AR105" s="495"/>
      <c r="AS105" s="495"/>
      <c r="AT105" s="495"/>
      <c r="AU105" s="495"/>
      <c r="AV105" s="495"/>
      <c r="AW105" s="495"/>
      <c r="AX105" s="495"/>
      <c r="AY105" s="495"/>
      <c r="AZ105" s="495"/>
      <c r="BA105" s="495"/>
      <c r="BB105" s="495"/>
      <c r="BC105" s="495"/>
      <c r="BD105" s="495"/>
      <c r="BE105" s="495"/>
      <c r="BF105" s="495"/>
      <c r="BG105" s="495"/>
      <c r="BH105" s="495"/>
      <c r="BI105" s="495"/>
      <c r="BJ105" s="495"/>
      <c r="BK105" s="495"/>
      <c r="BL105" s="495"/>
      <c r="BM105" s="495"/>
      <c r="BN105" s="495"/>
      <c r="BO105" s="495"/>
      <c r="BP105" s="495"/>
      <c r="BQ105" s="495"/>
      <c r="BR105" s="495"/>
      <c r="BS105" s="495"/>
      <c r="BT105" s="495"/>
      <c r="BU105" s="495"/>
      <c r="BV105" s="495"/>
      <c r="BW105" s="495"/>
      <c r="BX105" s="495"/>
      <c r="BY105" s="495"/>
      <c r="BZ105" s="495"/>
      <c r="CA105" s="495"/>
      <c r="CB105" s="495"/>
      <c r="CC105" s="495"/>
      <c r="CD105" s="495"/>
      <c r="CE105" s="495"/>
      <c r="CF105" s="495"/>
      <c r="CG105" s="495"/>
      <c r="CH105" s="495"/>
      <c r="CI105" s="495"/>
      <c r="CJ105" s="495"/>
      <c r="CK105" s="495"/>
      <c r="CL105" s="495"/>
      <c r="CM105" s="495"/>
      <c r="CN105" s="495"/>
      <c r="CO105" s="495"/>
      <c r="CP105" s="495"/>
      <c r="CQ105" s="495"/>
      <c r="CR105" s="495"/>
      <c r="CS105" s="495"/>
      <c r="CT105" s="495"/>
      <c r="CU105" s="495"/>
      <c r="CV105" s="495"/>
      <c r="CW105" s="495"/>
      <c r="CX105" s="495"/>
      <c r="CY105" s="495"/>
      <c r="CZ105" s="495"/>
      <c r="DA105" s="495"/>
      <c r="DB105" s="495"/>
      <c r="DC105" s="495"/>
      <c r="DD105" s="495"/>
      <c r="DE105" s="495"/>
      <c r="DF105" s="495"/>
      <c r="DG105" s="495"/>
      <c r="DH105" s="495"/>
      <c r="DI105" s="495"/>
      <c r="DJ105" s="495"/>
      <c r="DK105" s="495"/>
      <c r="DL105" s="495"/>
      <c r="DM105" s="495"/>
      <c r="DN105" s="495"/>
      <c r="DO105" s="495"/>
      <c r="DP105" s="495"/>
      <c r="DQ105" s="495"/>
      <c r="DR105" s="495"/>
      <c r="DS105" s="495"/>
      <c r="DT105" s="495"/>
      <c r="DU105" s="495"/>
      <c r="DV105" s="495"/>
      <c r="DW105" s="495"/>
      <c r="DX105" s="495"/>
      <c r="DY105" s="495"/>
      <c r="DZ105" s="495"/>
      <c r="EA105" s="495"/>
      <c r="EB105" s="495"/>
      <c r="EC105" s="495"/>
      <c r="ED105" s="495"/>
      <c r="EE105" s="495"/>
      <c r="EF105" s="495"/>
      <c r="EG105" s="495"/>
      <c r="EH105" s="495"/>
      <c r="EI105" s="495"/>
      <c r="EJ105" s="495"/>
      <c r="EK105" s="495"/>
      <c r="EL105" s="495"/>
      <c r="EM105" s="495"/>
      <c r="EN105" s="495"/>
      <c r="EO105" s="495"/>
      <c r="EP105" s="495"/>
      <c r="EQ105" s="495"/>
      <c r="ER105" s="495"/>
      <c r="ES105" s="495"/>
      <c r="ET105" s="495"/>
      <c r="EU105" s="495"/>
      <c r="EV105" s="495"/>
      <c r="EW105" s="495"/>
      <c r="EX105" s="495"/>
      <c r="EY105" s="495"/>
      <c r="EZ105" s="495"/>
      <c r="FA105" s="495"/>
      <c r="FB105" s="495"/>
    </row>
    <row r="106" spans="1:158" s="325" customFormat="1" hidden="1" x14ac:dyDescent="0.25">
      <c r="A106" s="246" t="s">
        <v>337</v>
      </c>
      <c r="B106" s="247"/>
      <c r="C106" s="226">
        <v>18</v>
      </c>
      <c r="D106" s="247"/>
      <c r="E106" s="247"/>
      <c r="F106" s="247"/>
      <c r="G106" s="495"/>
      <c r="H106" s="495"/>
      <c r="I106" s="495"/>
      <c r="J106" s="495"/>
      <c r="K106" s="495"/>
      <c r="L106" s="495"/>
      <c r="M106" s="495"/>
      <c r="N106" s="495"/>
      <c r="O106" s="495"/>
      <c r="P106" s="495"/>
      <c r="Q106" s="495"/>
      <c r="R106" s="495"/>
      <c r="S106" s="495"/>
      <c r="T106" s="495"/>
      <c r="U106" s="495"/>
      <c r="V106" s="495"/>
      <c r="W106" s="495"/>
      <c r="X106" s="495"/>
      <c r="Y106" s="495"/>
      <c r="Z106" s="495"/>
      <c r="AA106" s="495"/>
      <c r="AB106" s="495"/>
      <c r="AC106" s="495"/>
      <c r="AD106" s="495"/>
      <c r="AE106" s="495"/>
      <c r="AF106" s="495"/>
      <c r="AG106" s="495"/>
      <c r="AH106" s="495"/>
      <c r="AI106" s="495"/>
      <c r="AJ106" s="495"/>
      <c r="AK106" s="495"/>
      <c r="AL106" s="495"/>
      <c r="AM106" s="495"/>
      <c r="AN106" s="495"/>
      <c r="AO106" s="495"/>
      <c r="AP106" s="495"/>
      <c r="AQ106" s="495"/>
      <c r="AR106" s="495"/>
      <c r="AS106" s="495"/>
      <c r="AT106" s="495"/>
      <c r="AU106" s="495"/>
      <c r="AV106" s="495"/>
      <c r="AW106" s="495"/>
      <c r="AX106" s="495"/>
      <c r="AY106" s="495"/>
      <c r="AZ106" s="495"/>
      <c r="BA106" s="495"/>
      <c r="BB106" s="495"/>
      <c r="BC106" s="495"/>
      <c r="BD106" s="495"/>
      <c r="BE106" s="495"/>
      <c r="BF106" s="495"/>
      <c r="BG106" s="495"/>
      <c r="BH106" s="495"/>
      <c r="BI106" s="495"/>
      <c r="BJ106" s="495"/>
      <c r="BK106" s="495"/>
      <c r="BL106" s="495"/>
      <c r="BM106" s="495"/>
      <c r="BN106" s="495"/>
      <c r="BO106" s="495"/>
      <c r="BP106" s="495"/>
      <c r="BQ106" s="495"/>
      <c r="BR106" s="495"/>
      <c r="BS106" s="495"/>
      <c r="BT106" s="495"/>
      <c r="BU106" s="495"/>
      <c r="BV106" s="495"/>
      <c r="BW106" s="495"/>
      <c r="BX106" s="495"/>
      <c r="BY106" s="495"/>
      <c r="BZ106" s="495"/>
      <c r="CA106" s="495"/>
      <c r="CB106" s="495"/>
      <c r="CC106" s="495"/>
      <c r="CD106" s="495"/>
      <c r="CE106" s="495"/>
      <c r="CF106" s="495"/>
      <c r="CG106" s="495"/>
      <c r="CH106" s="495"/>
      <c r="CI106" s="495"/>
      <c r="CJ106" s="495"/>
      <c r="CK106" s="495"/>
      <c r="CL106" s="495"/>
      <c r="CM106" s="495"/>
      <c r="CN106" s="495"/>
      <c r="CO106" s="495"/>
      <c r="CP106" s="495"/>
      <c r="CQ106" s="495"/>
      <c r="CR106" s="495"/>
      <c r="CS106" s="495"/>
      <c r="CT106" s="495"/>
      <c r="CU106" s="495"/>
      <c r="CV106" s="495"/>
      <c r="CW106" s="495"/>
      <c r="CX106" s="495"/>
      <c r="CY106" s="495"/>
      <c r="CZ106" s="495"/>
      <c r="DA106" s="495"/>
      <c r="DB106" s="495"/>
      <c r="DC106" s="495"/>
      <c r="DD106" s="495"/>
      <c r="DE106" s="495"/>
      <c r="DF106" s="495"/>
      <c r="DG106" s="495"/>
      <c r="DH106" s="495"/>
      <c r="DI106" s="495"/>
      <c r="DJ106" s="495"/>
      <c r="DK106" s="495"/>
      <c r="DL106" s="495"/>
      <c r="DM106" s="495"/>
      <c r="DN106" s="495"/>
      <c r="DO106" s="495"/>
      <c r="DP106" s="495"/>
      <c r="DQ106" s="495"/>
      <c r="DR106" s="495"/>
      <c r="DS106" s="495"/>
      <c r="DT106" s="495"/>
      <c r="DU106" s="495"/>
      <c r="DV106" s="495"/>
      <c r="DW106" s="495"/>
      <c r="DX106" s="495"/>
      <c r="DY106" s="495"/>
      <c r="DZ106" s="495"/>
      <c r="EA106" s="495"/>
      <c r="EB106" s="495"/>
      <c r="EC106" s="495"/>
      <c r="ED106" s="495"/>
      <c r="EE106" s="495"/>
      <c r="EF106" s="495"/>
      <c r="EG106" s="495"/>
      <c r="EH106" s="495"/>
      <c r="EI106" s="495"/>
      <c r="EJ106" s="495"/>
      <c r="EK106" s="495"/>
      <c r="EL106" s="495"/>
      <c r="EM106" s="495"/>
      <c r="EN106" s="495"/>
      <c r="EO106" s="495"/>
      <c r="EP106" s="495"/>
      <c r="EQ106" s="495"/>
      <c r="ER106" s="495"/>
      <c r="ES106" s="495"/>
      <c r="ET106" s="495"/>
      <c r="EU106" s="495"/>
      <c r="EV106" s="495"/>
      <c r="EW106" s="495"/>
      <c r="EX106" s="495"/>
      <c r="EY106" s="495"/>
      <c r="EZ106" s="495"/>
      <c r="FA106" s="495"/>
      <c r="FB106" s="495"/>
    </row>
    <row r="107" spans="1:158" s="325" customFormat="1" hidden="1" x14ac:dyDescent="0.25">
      <c r="A107" s="246" t="s">
        <v>190</v>
      </c>
      <c r="B107" s="225"/>
      <c r="C107" s="225"/>
      <c r="D107" s="225"/>
      <c r="E107" s="225"/>
      <c r="F107" s="225"/>
      <c r="G107" s="495"/>
      <c r="H107" s="495"/>
      <c r="I107" s="495"/>
      <c r="J107" s="495"/>
      <c r="K107" s="495"/>
      <c r="L107" s="495"/>
      <c r="M107" s="495"/>
      <c r="N107" s="495"/>
      <c r="O107" s="495"/>
      <c r="P107" s="495"/>
      <c r="Q107" s="495"/>
      <c r="R107" s="495"/>
      <c r="S107" s="495"/>
      <c r="T107" s="495"/>
      <c r="U107" s="495"/>
      <c r="V107" s="495"/>
      <c r="W107" s="495"/>
      <c r="X107" s="495"/>
      <c r="Y107" s="495"/>
      <c r="Z107" s="495"/>
      <c r="AA107" s="495"/>
      <c r="AB107" s="495"/>
      <c r="AC107" s="495"/>
      <c r="AD107" s="495"/>
      <c r="AE107" s="495"/>
      <c r="AF107" s="495"/>
      <c r="AG107" s="495"/>
      <c r="AH107" s="495"/>
      <c r="AI107" s="495"/>
      <c r="AJ107" s="495"/>
      <c r="AK107" s="495"/>
      <c r="AL107" s="495"/>
      <c r="AM107" s="495"/>
      <c r="AN107" s="495"/>
      <c r="AO107" s="495"/>
      <c r="AP107" s="495"/>
      <c r="AQ107" s="495"/>
      <c r="AR107" s="495"/>
      <c r="AS107" s="495"/>
      <c r="AT107" s="495"/>
      <c r="AU107" s="495"/>
      <c r="AV107" s="495"/>
      <c r="AW107" s="495"/>
      <c r="AX107" s="495"/>
      <c r="AY107" s="495"/>
      <c r="AZ107" s="495"/>
      <c r="BA107" s="495"/>
      <c r="BB107" s="495"/>
      <c r="BC107" s="495"/>
      <c r="BD107" s="495"/>
      <c r="BE107" s="495"/>
      <c r="BF107" s="495"/>
      <c r="BG107" s="495"/>
      <c r="BH107" s="495"/>
      <c r="BI107" s="495"/>
      <c r="BJ107" s="495"/>
      <c r="BK107" s="495"/>
      <c r="BL107" s="495"/>
      <c r="BM107" s="495"/>
      <c r="BN107" s="495"/>
      <c r="BO107" s="495"/>
      <c r="BP107" s="495"/>
      <c r="BQ107" s="495"/>
      <c r="BR107" s="495"/>
      <c r="BS107" s="495"/>
      <c r="BT107" s="495"/>
      <c r="BU107" s="495"/>
      <c r="BV107" s="495"/>
      <c r="BW107" s="495"/>
      <c r="BX107" s="495"/>
      <c r="BY107" s="495"/>
      <c r="BZ107" s="495"/>
      <c r="CA107" s="495"/>
      <c r="CB107" s="495"/>
      <c r="CC107" s="495"/>
      <c r="CD107" s="495"/>
      <c r="CE107" s="495"/>
      <c r="CF107" s="495"/>
      <c r="CG107" s="495"/>
      <c r="CH107" s="495"/>
      <c r="CI107" s="495"/>
      <c r="CJ107" s="495"/>
      <c r="CK107" s="495"/>
      <c r="CL107" s="495"/>
      <c r="CM107" s="495"/>
      <c r="CN107" s="495"/>
      <c r="CO107" s="495"/>
      <c r="CP107" s="495"/>
      <c r="CQ107" s="495"/>
      <c r="CR107" s="495"/>
      <c r="CS107" s="495"/>
      <c r="CT107" s="495"/>
      <c r="CU107" s="495"/>
      <c r="CV107" s="495"/>
      <c r="CW107" s="495"/>
      <c r="CX107" s="495"/>
      <c r="CY107" s="495"/>
      <c r="CZ107" s="495"/>
      <c r="DA107" s="495"/>
      <c r="DB107" s="495"/>
      <c r="DC107" s="495"/>
      <c r="DD107" s="495"/>
      <c r="DE107" s="495"/>
      <c r="DF107" s="495"/>
      <c r="DG107" s="495"/>
      <c r="DH107" s="495"/>
      <c r="DI107" s="495"/>
      <c r="DJ107" s="495"/>
      <c r="DK107" s="495"/>
      <c r="DL107" s="495"/>
      <c r="DM107" s="495"/>
      <c r="DN107" s="495"/>
      <c r="DO107" s="495"/>
      <c r="DP107" s="495"/>
      <c r="DQ107" s="495"/>
      <c r="DR107" s="495"/>
      <c r="DS107" s="495"/>
      <c r="DT107" s="495"/>
      <c r="DU107" s="495"/>
      <c r="DV107" s="495"/>
      <c r="DW107" s="495"/>
      <c r="DX107" s="495"/>
      <c r="DY107" s="495"/>
      <c r="DZ107" s="495"/>
      <c r="EA107" s="495"/>
      <c r="EB107" s="495"/>
      <c r="EC107" s="495"/>
      <c r="ED107" s="495"/>
      <c r="EE107" s="495"/>
      <c r="EF107" s="495"/>
      <c r="EG107" s="495"/>
      <c r="EH107" s="495"/>
      <c r="EI107" s="495"/>
      <c r="EJ107" s="495"/>
      <c r="EK107" s="495"/>
      <c r="EL107" s="495"/>
      <c r="EM107" s="495"/>
      <c r="EN107" s="495"/>
      <c r="EO107" s="495"/>
      <c r="EP107" s="495"/>
      <c r="EQ107" s="495"/>
      <c r="ER107" s="495"/>
      <c r="ES107" s="495"/>
      <c r="ET107" s="495"/>
      <c r="EU107" s="495"/>
      <c r="EV107" s="495"/>
      <c r="EW107" s="495"/>
      <c r="EX107" s="495"/>
      <c r="EY107" s="495"/>
      <c r="EZ107" s="495"/>
      <c r="FA107" s="495"/>
      <c r="FB107" s="495"/>
    </row>
    <row r="108" spans="1:158" s="325" customFormat="1" hidden="1" x14ac:dyDescent="0.25">
      <c r="A108" s="256" t="s">
        <v>113</v>
      </c>
      <c r="B108" s="225"/>
      <c r="C108" s="226">
        <f>C109/8.5</f>
        <v>68.470588235294116</v>
      </c>
      <c r="D108" s="225"/>
      <c r="E108" s="225"/>
      <c r="F108" s="225"/>
      <c r="G108" s="495"/>
      <c r="H108" s="495"/>
      <c r="I108" s="495"/>
      <c r="J108" s="495"/>
      <c r="K108" s="495"/>
      <c r="L108" s="495"/>
      <c r="M108" s="495"/>
      <c r="N108" s="495"/>
      <c r="O108" s="495"/>
      <c r="P108" s="495"/>
      <c r="Q108" s="495"/>
      <c r="R108" s="495"/>
      <c r="S108" s="495"/>
      <c r="T108" s="495"/>
      <c r="U108" s="495"/>
      <c r="V108" s="495"/>
      <c r="W108" s="495"/>
      <c r="X108" s="495"/>
      <c r="Y108" s="495"/>
      <c r="Z108" s="495"/>
      <c r="AA108" s="495"/>
      <c r="AB108" s="495"/>
      <c r="AC108" s="495"/>
      <c r="AD108" s="495"/>
      <c r="AE108" s="495"/>
      <c r="AF108" s="495"/>
      <c r="AG108" s="495"/>
      <c r="AH108" s="495"/>
      <c r="AI108" s="495"/>
      <c r="AJ108" s="495"/>
      <c r="AK108" s="495"/>
      <c r="AL108" s="495"/>
      <c r="AM108" s="495"/>
      <c r="AN108" s="495"/>
      <c r="AO108" s="495"/>
      <c r="AP108" s="495"/>
      <c r="AQ108" s="495"/>
      <c r="AR108" s="495"/>
      <c r="AS108" s="495"/>
      <c r="AT108" s="495"/>
      <c r="AU108" s="495"/>
      <c r="AV108" s="495"/>
      <c r="AW108" s="495"/>
      <c r="AX108" s="495"/>
      <c r="AY108" s="495"/>
      <c r="AZ108" s="495"/>
      <c r="BA108" s="495"/>
      <c r="BB108" s="495"/>
      <c r="BC108" s="495"/>
      <c r="BD108" s="495"/>
      <c r="BE108" s="495"/>
      <c r="BF108" s="495"/>
      <c r="BG108" s="495"/>
      <c r="BH108" s="495"/>
      <c r="BI108" s="495"/>
      <c r="BJ108" s="495"/>
      <c r="BK108" s="495"/>
      <c r="BL108" s="495"/>
      <c r="BM108" s="495"/>
      <c r="BN108" s="495"/>
      <c r="BO108" s="495"/>
      <c r="BP108" s="495"/>
      <c r="BQ108" s="495"/>
      <c r="BR108" s="495"/>
      <c r="BS108" s="495"/>
      <c r="BT108" s="495"/>
      <c r="BU108" s="495"/>
      <c r="BV108" s="495"/>
      <c r="BW108" s="495"/>
      <c r="BX108" s="495"/>
      <c r="BY108" s="495"/>
      <c r="BZ108" s="495"/>
      <c r="CA108" s="495"/>
      <c r="CB108" s="495"/>
      <c r="CC108" s="495"/>
      <c r="CD108" s="495"/>
      <c r="CE108" s="495"/>
      <c r="CF108" s="495"/>
      <c r="CG108" s="495"/>
      <c r="CH108" s="495"/>
      <c r="CI108" s="495"/>
      <c r="CJ108" s="495"/>
      <c r="CK108" s="495"/>
      <c r="CL108" s="495"/>
      <c r="CM108" s="495"/>
      <c r="CN108" s="495"/>
      <c r="CO108" s="495"/>
      <c r="CP108" s="495"/>
      <c r="CQ108" s="495"/>
      <c r="CR108" s="495"/>
      <c r="CS108" s="495"/>
      <c r="CT108" s="495"/>
      <c r="CU108" s="495"/>
      <c r="CV108" s="495"/>
      <c r="CW108" s="495"/>
      <c r="CX108" s="495"/>
      <c r="CY108" s="495"/>
      <c r="CZ108" s="495"/>
      <c r="DA108" s="495"/>
      <c r="DB108" s="495"/>
      <c r="DC108" s="495"/>
      <c r="DD108" s="495"/>
      <c r="DE108" s="495"/>
      <c r="DF108" s="495"/>
      <c r="DG108" s="495"/>
      <c r="DH108" s="495"/>
      <c r="DI108" s="495"/>
      <c r="DJ108" s="495"/>
      <c r="DK108" s="495"/>
      <c r="DL108" s="495"/>
      <c r="DM108" s="495"/>
      <c r="DN108" s="495"/>
      <c r="DO108" s="495"/>
      <c r="DP108" s="495"/>
      <c r="DQ108" s="495"/>
      <c r="DR108" s="495"/>
      <c r="DS108" s="495"/>
      <c r="DT108" s="495"/>
      <c r="DU108" s="495"/>
      <c r="DV108" s="495"/>
      <c r="DW108" s="495"/>
      <c r="DX108" s="495"/>
      <c r="DY108" s="495"/>
      <c r="DZ108" s="495"/>
      <c r="EA108" s="495"/>
      <c r="EB108" s="495"/>
      <c r="EC108" s="495"/>
      <c r="ED108" s="495"/>
      <c r="EE108" s="495"/>
      <c r="EF108" s="495"/>
      <c r="EG108" s="495"/>
      <c r="EH108" s="495"/>
      <c r="EI108" s="495"/>
      <c r="EJ108" s="495"/>
      <c r="EK108" s="495"/>
      <c r="EL108" s="495"/>
      <c r="EM108" s="495"/>
      <c r="EN108" s="495"/>
      <c r="EO108" s="495"/>
      <c r="EP108" s="495"/>
      <c r="EQ108" s="495"/>
      <c r="ER108" s="495"/>
      <c r="ES108" s="495"/>
      <c r="ET108" s="495"/>
      <c r="EU108" s="495"/>
      <c r="EV108" s="495"/>
      <c r="EW108" s="495"/>
      <c r="EX108" s="495"/>
      <c r="EY108" s="495"/>
      <c r="EZ108" s="495"/>
      <c r="FA108" s="495"/>
      <c r="FB108" s="495"/>
    </row>
    <row r="109" spans="1:158" s="325" customFormat="1" hidden="1" x14ac:dyDescent="0.25">
      <c r="A109" s="249" t="s">
        <v>147</v>
      </c>
      <c r="B109" s="225"/>
      <c r="C109" s="225">
        <v>582</v>
      </c>
      <c r="D109" s="225"/>
      <c r="E109" s="225"/>
      <c r="F109" s="225"/>
      <c r="G109" s="495"/>
      <c r="H109" s="495"/>
      <c r="I109" s="495"/>
      <c r="J109" s="495"/>
      <c r="K109" s="495"/>
      <c r="L109" s="495"/>
      <c r="M109" s="495"/>
      <c r="N109" s="495"/>
      <c r="O109" s="495"/>
      <c r="P109" s="495"/>
      <c r="Q109" s="495"/>
      <c r="R109" s="495"/>
      <c r="S109" s="495"/>
      <c r="T109" s="495"/>
      <c r="U109" s="495"/>
      <c r="V109" s="495"/>
      <c r="W109" s="495"/>
      <c r="X109" s="495"/>
      <c r="Y109" s="495"/>
      <c r="Z109" s="495"/>
      <c r="AA109" s="495"/>
      <c r="AB109" s="495"/>
      <c r="AC109" s="495"/>
      <c r="AD109" s="495"/>
      <c r="AE109" s="495"/>
      <c r="AF109" s="495"/>
      <c r="AG109" s="495"/>
      <c r="AH109" s="495"/>
      <c r="AI109" s="495"/>
      <c r="AJ109" s="495"/>
      <c r="AK109" s="495"/>
      <c r="AL109" s="495"/>
      <c r="AM109" s="495"/>
      <c r="AN109" s="495"/>
      <c r="AO109" s="495"/>
      <c r="AP109" s="495"/>
      <c r="AQ109" s="495"/>
      <c r="AR109" s="495"/>
      <c r="AS109" s="495"/>
      <c r="AT109" s="495"/>
      <c r="AU109" s="495"/>
      <c r="AV109" s="495"/>
      <c r="AW109" s="495"/>
      <c r="AX109" s="495"/>
      <c r="AY109" s="495"/>
      <c r="AZ109" s="495"/>
      <c r="BA109" s="495"/>
      <c r="BB109" s="495"/>
      <c r="BC109" s="495"/>
      <c r="BD109" s="495"/>
      <c r="BE109" s="495"/>
      <c r="BF109" s="495"/>
      <c r="BG109" s="495"/>
      <c r="BH109" s="495"/>
      <c r="BI109" s="495"/>
      <c r="BJ109" s="495"/>
      <c r="BK109" s="495"/>
      <c r="BL109" s="495"/>
      <c r="BM109" s="495"/>
      <c r="BN109" s="495"/>
      <c r="BO109" s="495"/>
      <c r="BP109" s="495"/>
      <c r="BQ109" s="495"/>
      <c r="BR109" s="495"/>
      <c r="BS109" s="495"/>
      <c r="BT109" s="495"/>
      <c r="BU109" s="495"/>
      <c r="BV109" s="495"/>
      <c r="BW109" s="495"/>
      <c r="BX109" s="495"/>
      <c r="BY109" s="495"/>
      <c r="BZ109" s="495"/>
      <c r="CA109" s="495"/>
      <c r="CB109" s="495"/>
      <c r="CC109" s="495"/>
      <c r="CD109" s="495"/>
      <c r="CE109" s="495"/>
      <c r="CF109" s="495"/>
      <c r="CG109" s="495"/>
      <c r="CH109" s="495"/>
      <c r="CI109" s="495"/>
      <c r="CJ109" s="495"/>
      <c r="CK109" s="495"/>
      <c r="CL109" s="495"/>
      <c r="CM109" s="495"/>
      <c r="CN109" s="495"/>
      <c r="CO109" s="495"/>
      <c r="CP109" s="495"/>
      <c r="CQ109" s="495"/>
      <c r="CR109" s="495"/>
      <c r="CS109" s="495"/>
      <c r="CT109" s="495"/>
      <c r="CU109" s="495"/>
      <c r="CV109" s="495"/>
      <c r="CW109" s="495"/>
      <c r="CX109" s="495"/>
      <c r="CY109" s="495"/>
      <c r="CZ109" s="495"/>
      <c r="DA109" s="495"/>
      <c r="DB109" s="495"/>
      <c r="DC109" s="495"/>
      <c r="DD109" s="495"/>
      <c r="DE109" s="495"/>
      <c r="DF109" s="495"/>
      <c r="DG109" s="495"/>
      <c r="DH109" s="495"/>
      <c r="DI109" s="495"/>
      <c r="DJ109" s="495"/>
      <c r="DK109" s="495"/>
      <c r="DL109" s="495"/>
      <c r="DM109" s="495"/>
      <c r="DN109" s="495"/>
      <c r="DO109" s="495"/>
      <c r="DP109" s="495"/>
      <c r="DQ109" s="495"/>
      <c r="DR109" s="495"/>
      <c r="DS109" s="495"/>
      <c r="DT109" s="495"/>
      <c r="DU109" s="495"/>
      <c r="DV109" s="495"/>
      <c r="DW109" s="495"/>
      <c r="DX109" s="495"/>
      <c r="DY109" s="495"/>
      <c r="DZ109" s="495"/>
      <c r="EA109" s="495"/>
      <c r="EB109" s="495"/>
      <c r="EC109" s="495"/>
      <c r="ED109" s="495"/>
      <c r="EE109" s="495"/>
      <c r="EF109" s="495"/>
      <c r="EG109" s="495"/>
      <c r="EH109" s="495"/>
      <c r="EI109" s="495"/>
      <c r="EJ109" s="495"/>
      <c r="EK109" s="495"/>
      <c r="EL109" s="495"/>
      <c r="EM109" s="495"/>
      <c r="EN109" s="495"/>
      <c r="EO109" s="495"/>
      <c r="EP109" s="495"/>
      <c r="EQ109" s="495"/>
      <c r="ER109" s="495"/>
      <c r="ES109" s="495"/>
      <c r="ET109" s="495"/>
      <c r="EU109" s="495"/>
      <c r="EV109" s="495"/>
      <c r="EW109" s="495"/>
      <c r="EX109" s="495"/>
      <c r="EY109" s="495"/>
      <c r="EZ109" s="495"/>
      <c r="FA109" s="495"/>
      <c r="FB109" s="495"/>
    </row>
    <row r="110" spans="1:158" s="325" customFormat="1" ht="30" hidden="1" x14ac:dyDescent="0.25">
      <c r="A110" s="599" t="s">
        <v>114</v>
      </c>
      <c r="B110" s="225"/>
      <c r="C110" s="225"/>
      <c r="D110" s="225"/>
      <c r="E110" s="225"/>
      <c r="F110" s="225"/>
      <c r="G110" s="495"/>
      <c r="H110" s="495"/>
      <c r="I110" s="495"/>
      <c r="J110" s="495"/>
      <c r="K110" s="495"/>
      <c r="L110" s="495"/>
      <c r="M110" s="495"/>
      <c r="N110" s="495"/>
      <c r="O110" s="495"/>
      <c r="P110" s="495"/>
      <c r="Q110" s="495"/>
      <c r="R110" s="495"/>
      <c r="S110" s="495"/>
      <c r="T110" s="495"/>
      <c r="U110" s="495"/>
      <c r="V110" s="495"/>
      <c r="W110" s="495"/>
      <c r="X110" s="495"/>
      <c r="Y110" s="495"/>
      <c r="Z110" s="495"/>
      <c r="AA110" s="495"/>
      <c r="AB110" s="495"/>
      <c r="AC110" s="495"/>
      <c r="AD110" s="495"/>
      <c r="AE110" s="495"/>
      <c r="AF110" s="495"/>
      <c r="AG110" s="495"/>
      <c r="AH110" s="495"/>
      <c r="AI110" s="495"/>
      <c r="AJ110" s="495"/>
      <c r="AK110" s="495"/>
      <c r="AL110" s="495"/>
      <c r="AM110" s="495"/>
      <c r="AN110" s="495"/>
      <c r="AO110" s="495"/>
      <c r="AP110" s="495"/>
      <c r="AQ110" s="495"/>
      <c r="AR110" s="495"/>
      <c r="AS110" s="495"/>
      <c r="AT110" s="495"/>
      <c r="AU110" s="495"/>
      <c r="AV110" s="495"/>
      <c r="AW110" s="495"/>
      <c r="AX110" s="495"/>
      <c r="AY110" s="495"/>
      <c r="AZ110" s="495"/>
      <c r="BA110" s="495"/>
      <c r="BB110" s="495"/>
      <c r="BC110" s="495"/>
      <c r="BD110" s="495"/>
      <c r="BE110" s="495"/>
      <c r="BF110" s="495"/>
      <c r="BG110" s="495"/>
      <c r="BH110" s="495"/>
      <c r="BI110" s="495"/>
      <c r="BJ110" s="495"/>
      <c r="BK110" s="495"/>
      <c r="BL110" s="495"/>
      <c r="BM110" s="495"/>
      <c r="BN110" s="495"/>
      <c r="BO110" s="495"/>
      <c r="BP110" s="495"/>
      <c r="BQ110" s="495"/>
      <c r="BR110" s="495"/>
      <c r="BS110" s="495"/>
      <c r="BT110" s="495"/>
      <c r="BU110" s="495"/>
      <c r="BV110" s="495"/>
      <c r="BW110" s="495"/>
      <c r="BX110" s="495"/>
      <c r="BY110" s="495"/>
      <c r="BZ110" s="495"/>
      <c r="CA110" s="495"/>
      <c r="CB110" s="495"/>
      <c r="CC110" s="495"/>
      <c r="CD110" s="495"/>
      <c r="CE110" s="495"/>
      <c r="CF110" s="495"/>
      <c r="CG110" s="495"/>
      <c r="CH110" s="495"/>
      <c r="CI110" s="495"/>
      <c r="CJ110" s="495"/>
      <c r="CK110" s="495"/>
      <c r="CL110" s="495"/>
      <c r="CM110" s="495"/>
      <c r="CN110" s="495"/>
      <c r="CO110" s="495"/>
      <c r="CP110" s="495"/>
      <c r="CQ110" s="495"/>
      <c r="CR110" s="495"/>
      <c r="CS110" s="495"/>
      <c r="CT110" s="495"/>
      <c r="CU110" s="495"/>
      <c r="CV110" s="495"/>
      <c r="CW110" s="495"/>
      <c r="CX110" s="495"/>
      <c r="CY110" s="495"/>
      <c r="CZ110" s="495"/>
      <c r="DA110" s="495"/>
      <c r="DB110" s="495"/>
      <c r="DC110" s="495"/>
      <c r="DD110" s="495"/>
      <c r="DE110" s="495"/>
      <c r="DF110" s="495"/>
      <c r="DG110" s="495"/>
      <c r="DH110" s="495"/>
      <c r="DI110" s="495"/>
      <c r="DJ110" s="495"/>
      <c r="DK110" s="495"/>
      <c r="DL110" s="495"/>
      <c r="DM110" s="495"/>
      <c r="DN110" s="495"/>
      <c r="DO110" s="495"/>
      <c r="DP110" s="495"/>
      <c r="DQ110" s="495"/>
      <c r="DR110" s="495"/>
      <c r="DS110" s="495"/>
      <c r="DT110" s="495"/>
      <c r="DU110" s="495"/>
      <c r="DV110" s="495"/>
      <c r="DW110" s="495"/>
      <c r="DX110" s="495"/>
      <c r="DY110" s="495"/>
      <c r="DZ110" s="495"/>
      <c r="EA110" s="495"/>
      <c r="EB110" s="495"/>
      <c r="EC110" s="495"/>
      <c r="ED110" s="495"/>
      <c r="EE110" s="495"/>
      <c r="EF110" s="495"/>
      <c r="EG110" s="495"/>
      <c r="EH110" s="495"/>
      <c r="EI110" s="495"/>
      <c r="EJ110" s="495"/>
      <c r="EK110" s="495"/>
      <c r="EL110" s="495"/>
      <c r="EM110" s="495"/>
      <c r="EN110" s="495"/>
      <c r="EO110" s="495"/>
      <c r="EP110" s="495"/>
      <c r="EQ110" s="495"/>
      <c r="ER110" s="495"/>
      <c r="ES110" s="495"/>
      <c r="ET110" s="495"/>
      <c r="EU110" s="495"/>
      <c r="EV110" s="495"/>
      <c r="EW110" s="495"/>
      <c r="EX110" s="495"/>
      <c r="EY110" s="495"/>
      <c r="EZ110" s="495"/>
      <c r="FA110" s="495"/>
      <c r="FB110" s="495"/>
    </row>
    <row r="111" spans="1:158" s="325" customFormat="1" ht="15.75" hidden="1" thickBot="1" x14ac:dyDescent="0.3">
      <c r="A111" s="331" t="s">
        <v>191</v>
      </c>
      <c r="B111" s="444"/>
      <c r="C111" s="234">
        <f>C107+ROUND(C109/3.9,0)+C110+C105</f>
        <v>155.66666666666666</v>
      </c>
      <c r="D111" s="444"/>
      <c r="E111" s="444"/>
      <c r="F111" s="444"/>
      <c r="G111" s="495"/>
      <c r="H111" s="495"/>
      <c r="I111" s="495"/>
      <c r="J111" s="495"/>
      <c r="K111" s="495"/>
      <c r="L111" s="495"/>
      <c r="M111" s="495"/>
      <c r="N111" s="495"/>
      <c r="O111" s="495"/>
      <c r="P111" s="495"/>
      <c r="Q111" s="495"/>
      <c r="R111" s="495"/>
      <c r="S111" s="495"/>
      <c r="T111" s="495"/>
      <c r="U111" s="495"/>
      <c r="V111" s="495"/>
      <c r="W111" s="495"/>
      <c r="X111" s="495"/>
      <c r="Y111" s="495"/>
      <c r="Z111" s="495"/>
      <c r="AA111" s="495"/>
      <c r="AB111" s="495"/>
      <c r="AC111" s="495"/>
      <c r="AD111" s="495"/>
      <c r="AE111" s="495"/>
      <c r="AF111" s="495"/>
      <c r="AG111" s="495"/>
      <c r="AH111" s="495"/>
      <c r="AI111" s="495"/>
      <c r="AJ111" s="495"/>
      <c r="AK111" s="495"/>
      <c r="AL111" s="495"/>
      <c r="AM111" s="495"/>
      <c r="AN111" s="495"/>
      <c r="AO111" s="495"/>
      <c r="AP111" s="495"/>
      <c r="AQ111" s="495"/>
      <c r="AR111" s="495"/>
      <c r="AS111" s="495"/>
      <c r="AT111" s="495"/>
      <c r="AU111" s="495"/>
      <c r="AV111" s="495"/>
      <c r="AW111" s="495"/>
      <c r="AX111" s="495"/>
      <c r="AY111" s="495"/>
      <c r="AZ111" s="495"/>
      <c r="BA111" s="495"/>
      <c r="BB111" s="495"/>
      <c r="BC111" s="495"/>
      <c r="BD111" s="495"/>
      <c r="BE111" s="495"/>
      <c r="BF111" s="495"/>
      <c r="BG111" s="495"/>
      <c r="BH111" s="495"/>
      <c r="BI111" s="495"/>
      <c r="BJ111" s="495"/>
      <c r="BK111" s="495"/>
      <c r="BL111" s="495"/>
      <c r="BM111" s="495"/>
      <c r="BN111" s="495"/>
      <c r="BO111" s="495"/>
      <c r="BP111" s="495"/>
      <c r="BQ111" s="495"/>
      <c r="BR111" s="495"/>
      <c r="BS111" s="495"/>
      <c r="BT111" s="495"/>
      <c r="BU111" s="495"/>
      <c r="BV111" s="495"/>
      <c r="BW111" s="495"/>
      <c r="BX111" s="495"/>
      <c r="BY111" s="495"/>
      <c r="BZ111" s="495"/>
      <c r="CA111" s="495"/>
      <c r="CB111" s="495"/>
      <c r="CC111" s="495"/>
      <c r="CD111" s="495"/>
      <c r="CE111" s="495"/>
      <c r="CF111" s="495"/>
      <c r="CG111" s="495"/>
      <c r="CH111" s="495"/>
      <c r="CI111" s="495"/>
      <c r="CJ111" s="495"/>
      <c r="CK111" s="495"/>
      <c r="CL111" s="495"/>
      <c r="CM111" s="495"/>
      <c r="CN111" s="495"/>
      <c r="CO111" s="495"/>
      <c r="CP111" s="495"/>
      <c r="CQ111" s="495"/>
      <c r="CR111" s="495"/>
      <c r="CS111" s="495"/>
      <c r="CT111" s="495"/>
      <c r="CU111" s="495"/>
      <c r="CV111" s="495"/>
      <c r="CW111" s="495"/>
      <c r="CX111" s="495"/>
      <c r="CY111" s="495"/>
      <c r="CZ111" s="495"/>
      <c r="DA111" s="495"/>
      <c r="DB111" s="495"/>
      <c r="DC111" s="495"/>
      <c r="DD111" s="495"/>
      <c r="DE111" s="495"/>
      <c r="DF111" s="495"/>
      <c r="DG111" s="495"/>
      <c r="DH111" s="495"/>
      <c r="DI111" s="495"/>
      <c r="DJ111" s="495"/>
      <c r="DK111" s="495"/>
      <c r="DL111" s="495"/>
      <c r="DM111" s="495"/>
      <c r="DN111" s="495"/>
      <c r="DO111" s="495"/>
      <c r="DP111" s="495"/>
      <c r="DQ111" s="495"/>
      <c r="DR111" s="495"/>
      <c r="DS111" s="495"/>
      <c r="DT111" s="495"/>
      <c r="DU111" s="495"/>
      <c r="DV111" s="495"/>
      <c r="DW111" s="495"/>
      <c r="DX111" s="495"/>
      <c r="DY111" s="495"/>
      <c r="DZ111" s="495"/>
      <c r="EA111" s="495"/>
      <c r="EB111" s="495"/>
      <c r="EC111" s="495"/>
      <c r="ED111" s="495"/>
      <c r="EE111" s="495"/>
      <c r="EF111" s="495"/>
      <c r="EG111" s="495"/>
      <c r="EH111" s="495"/>
      <c r="EI111" s="495"/>
      <c r="EJ111" s="495"/>
      <c r="EK111" s="495"/>
      <c r="EL111" s="495"/>
      <c r="EM111" s="495"/>
      <c r="EN111" s="495"/>
      <c r="EO111" s="495"/>
      <c r="EP111" s="495"/>
      <c r="EQ111" s="495"/>
      <c r="ER111" s="495"/>
      <c r="ES111" s="495"/>
      <c r="ET111" s="495"/>
      <c r="EU111" s="495"/>
      <c r="EV111" s="495"/>
      <c r="EW111" s="495"/>
      <c r="EX111" s="495"/>
      <c r="EY111" s="495"/>
      <c r="EZ111" s="495"/>
      <c r="FA111" s="495"/>
      <c r="FB111" s="495"/>
    </row>
    <row r="112" spans="1:158" s="325" customFormat="1" ht="15" hidden="1" customHeight="1" thickBot="1" x14ac:dyDescent="0.3">
      <c r="A112" s="279" t="s">
        <v>10</v>
      </c>
      <c r="B112" s="593"/>
      <c r="C112" s="593"/>
      <c r="D112" s="593"/>
      <c r="E112" s="593"/>
      <c r="F112" s="593"/>
      <c r="G112" s="495"/>
      <c r="H112" s="495"/>
      <c r="I112" s="495"/>
      <c r="J112" s="495"/>
      <c r="K112" s="495"/>
      <c r="L112" s="495"/>
      <c r="M112" s="495"/>
      <c r="N112" s="495"/>
      <c r="O112" s="495"/>
      <c r="P112" s="495"/>
      <c r="Q112" s="495"/>
      <c r="R112" s="495"/>
      <c r="S112" s="495"/>
      <c r="T112" s="495"/>
      <c r="U112" s="495"/>
      <c r="V112" s="495"/>
      <c r="W112" s="495"/>
      <c r="X112" s="495"/>
      <c r="Y112" s="495"/>
      <c r="Z112" s="495"/>
      <c r="AA112" s="495"/>
      <c r="AB112" s="495"/>
      <c r="AC112" s="495"/>
      <c r="AD112" s="495"/>
      <c r="AE112" s="495"/>
      <c r="AF112" s="495"/>
      <c r="AG112" s="495"/>
      <c r="AH112" s="495"/>
      <c r="AI112" s="495"/>
      <c r="AJ112" s="495"/>
      <c r="AK112" s="495"/>
      <c r="AL112" s="495"/>
      <c r="AM112" s="495"/>
      <c r="AN112" s="495"/>
      <c r="AO112" s="495"/>
      <c r="AP112" s="495"/>
      <c r="AQ112" s="495"/>
      <c r="AR112" s="495"/>
      <c r="AS112" s="495"/>
      <c r="AT112" s="495"/>
      <c r="AU112" s="495"/>
      <c r="AV112" s="495"/>
      <c r="AW112" s="495"/>
      <c r="AX112" s="495"/>
      <c r="AY112" s="495"/>
      <c r="AZ112" s="495"/>
      <c r="BA112" s="495"/>
      <c r="BB112" s="495"/>
      <c r="BC112" s="495"/>
      <c r="BD112" s="495"/>
      <c r="BE112" s="495"/>
      <c r="BF112" s="495"/>
      <c r="BG112" s="495"/>
      <c r="BH112" s="495"/>
      <c r="BI112" s="495"/>
      <c r="BJ112" s="495"/>
      <c r="BK112" s="495"/>
      <c r="BL112" s="495"/>
      <c r="BM112" s="495"/>
      <c r="BN112" s="495"/>
      <c r="BO112" s="495"/>
      <c r="BP112" s="495"/>
      <c r="BQ112" s="495"/>
      <c r="BR112" s="495"/>
      <c r="BS112" s="495"/>
      <c r="BT112" s="495"/>
      <c r="BU112" s="495"/>
      <c r="BV112" s="495"/>
      <c r="BW112" s="495"/>
      <c r="BX112" s="495"/>
      <c r="BY112" s="495"/>
      <c r="BZ112" s="495"/>
      <c r="CA112" s="495"/>
      <c r="CB112" s="495"/>
      <c r="CC112" s="495"/>
      <c r="CD112" s="495"/>
      <c r="CE112" s="495"/>
      <c r="CF112" s="495"/>
      <c r="CG112" s="495"/>
      <c r="CH112" s="495"/>
      <c r="CI112" s="495"/>
      <c r="CJ112" s="495"/>
      <c r="CK112" s="495"/>
      <c r="CL112" s="495"/>
      <c r="CM112" s="495"/>
      <c r="CN112" s="495"/>
      <c r="CO112" s="495"/>
      <c r="CP112" s="495"/>
      <c r="CQ112" s="495"/>
      <c r="CR112" s="495"/>
      <c r="CS112" s="495"/>
      <c r="CT112" s="495"/>
      <c r="CU112" s="495"/>
      <c r="CV112" s="495"/>
      <c r="CW112" s="495"/>
      <c r="CX112" s="495"/>
      <c r="CY112" s="495"/>
      <c r="CZ112" s="495"/>
      <c r="DA112" s="495"/>
      <c r="DB112" s="495"/>
      <c r="DC112" s="495"/>
      <c r="DD112" s="495"/>
      <c r="DE112" s="495"/>
      <c r="DF112" s="495"/>
      <c r="DG112" s="495"/>
      <c r="DH112" s="495"/>
      <c r="DI112" s="495"/>
      <c r="DJ112" s="495"/>
      <c r="DK112" s="495"/>
      <c r="DL112" s="495"/>
      <c r="DM112" s="495"/>
      <c r="DN112" s="495"/>
      <c r="DO112" s="495"/>
      <c r="DP112" s="495"/>
      <c r="DQ112" s="495"/>
      <c r="DR112" s="495"/>
      <c r="DS112" s="495"/>
      <c r="DT112" s="495"/>
      <c r="DU112" s="495"/>
      <c r="DV112" s="495"/>
      <c r="DW112" s="495"/>
      <c r="DX112" s="495"/>
      <c r="DY112" s="495"/>
      <c r="DZ112" s="495"/>
      <c r="EA112" s="495"/>
      <c r="EB112" s="495"/>
      <c r="EC112" s="495"/>
      <c r="ED112" s="495"/>
      <c r="EE112" s="495"/>
      <c r="EF112" s="495"/>
      <c r="EG112" s="495"/>
      <c r="EH112" s="495"/>
      <c r="EI112" s="495"/>
      <c r="EJ112" s="495"/>
      <c r="EK112" s="495"/>
      <c r="EL112" s="495"/>
      <c r="EM112" s="495"/>
      <c r="EN112" s="495"/>
      <c r="EO112" s="495"/>
      <c r="EP112" s="495"/>
      <c r="EQ112" s="495"/>
      <c r="ER112" s="495"/>
      <c r="ES112" s="495"/>
      <c r="ET112" s="495"/>
      <c r="EU112" s="495"/>
      <c r="EV112" s="495"/>
      <c r="EW112" s="495"/>
      <c r="EX112" s="495"/>
      <c r="EY112" s="495"/>
      <c r="EZ112" s="495"/>
      <c r="FA112" s="495"/>
      <c r="FB112" s="495"/>
    </row>
    <row r="113" spans="1:158" s="325" customFormat="1" ht="15" hidden="1" customHeight="1" x14ac:dyDescent="0.25">
      <c r="A113" s="315" t="s">
        <v>274</v>
      </c>
      <c r="B113" s="362"/>
      <c r="C113" s="362"/>
      <c r="D113" s="362"/>
      <c r="E113" s="362"/>
      <c r="F113" s="362"/>
      <c r="G113" s="495"/>
      <c r="H113" s="495"/>
      <c r="I113" s="495"/>
      <c r="J113" s="495"/>
      <c r="K113" s="495"/>
      <c r="L113" s="495"/>
      <c r="M113" s="495"/>
      <c r="N113" s="495"/>
      <c r="O113" s="495"/>
      <c r="P113" s="495"/>
      <c r="Q113" s="495"/>
      <c r="R113" s="495"/>
      <c r="S113" s="495"/>
      <c r="T113" s="495"/>
      <c r="U113" s="495"/>
      <c r="V113" s="495"/>
      <c r="W113" s="495"/>
      <c r="X113" s="495"/>
      <c r="Y113" s="495"/>
      <c r="Z113" s="495"/>
      <c r="AA113" s="495"/>
      <c r="AB113" s="495"/>
      <c r="AC113" s="495"/>
      <c r="AD113" s="495"/>
      <c r="AE113" s="495"/>
      <c r="AF113" s="495"/>
      <c r="AG113" s="495"/>
      <c r="AH113" s="495"/>
      <c r="AI113" s="495"/>
      <c r="AJ113" s="495"/>
      <c r="AK113" s="495"/>
      <c r="AL113" s="495"/>
      <c r="AM113" s="495"/>
      <c r="AN113" s="495"/>
      <c r="AO113" s="495"/>
      <c r="AP113" s="495"/>
      <c r="AQ113" s="495"/>
      <c r="AR113" s="495"/>
      <c r="AS113" s="495"/>
      <c r="AT113" s="495"/>
      <c r="AU113" s="495"/>
      <c r="AV113" s="495"/>
      <c r="AW113" s="495"/>
      <c r="AX113" s="495"/>
      <c r="AY113" s="495"/>
      <c r="AZ113" s="495"/>
      <c r="BA113" s="495"/>
      <c r="BB113" s="495"/>
      <c r="BC113" s="495"/>
      <c r="BD113" s="495"/>
      <c r="BE113" s="495"/>
      <c r="BF113" s="495"/>
      <c r="BG113" s="495"/>
      <c r="BH113" s="495"/>
      <c r="BI113" s="495"/>
      <c r="BJ113" s="495"/>
      <c r="BK113" s="495"/>
      <c r="BL113" s="495"/>
      <c r="BM113" s="495"/>
      <c r="BN113" s="495"/>
      <c r="BO113" s="495"/>
      <c r="BP113" s="495"/>
      <c r="BQ113" s="495"/>
      <c r="BR113" s="495"/>
      <c r="BS113" s="495"/>
      <c r="BT113" s="495"/>
      <c r="BU113" s="495"/>
      <c r="BV113" s="495"/>
      <c r="BW113" s="495"/>
      <c r="BX113" s="495"/>
      <c r="BY113" s="495"/>
      <c r="BZ113" s="495"/>
      <c r="CA113" s="495"/>
      <c r="CB113" s="495"/>
      <c r="CC113" s="495"/>
      <c r="CD113" s="495"/>
      <c r="CE113" s="495"/>
      <c r="CF113" s="495"/>
      <c r="CG113" s="495"/>
      <c r="CH113" s="495"/>
      <c r="CI113" s="495"/>
      <c r="CJ113" s="495"/>
      <c r="CK113" s="495"/>
      <c r="CL113" s="495"/>
      <c r="CM113" s="495"/>
      <c r="CN113" s="495"/>
      <c r="CO113" s="495"/>
      <c r="CP113" s="495"/>
      <c r="CQ113" s="495"/>
      <c r="CR113" s="495"/>
      <c r="CS113" s="495"/>
      <c r="CT113" s="495"/>
      <c r="CU113" s="495"/>
      <c r="CV113" s="495"/>
      <c r="CW113" s="495"/>
      <c r="CX113" s="495"/>
      <c r="CY113" s="495"/>
      <c r="CZ113" s="495"/>
      <c r="DA113" s="495"/>
      <c r="DB113" s="495"/>
      <c r="DC113" s="495"/>
      <c r="DD113" s="495"/>
      <c r="DE113" s="495"/>
      <c r="DF113" s="495"/>
      <c r="DG113" s="495"/>
      <c r="DH113" s="495"/>
      <c r="DI113" s="495"/>
      <c r="DJ113" s="495"/>
      <c r="DK113" s="495"/>
      <c r="DL113" s="495"/>
      <c r="DM113" s="495"/>
      <c r="DN113" s="495"/>
      <c r="DO113" s="495"/>
      <c r="DP113" s="495"/>
      <c r="DQ113" s="495"/>
      <c r="DR113" s="495"/>
      <c r="DS113" s="495"/>
      <c r="DT113" s="495"/>
      <c r="DU113" s="495"/>
      <c r="DV113" s="495"/>
      <c r="DW113" s="495"/>
      <c r="DX113" s="495"/>
      <c r="DY113" s="495"/>
      <c r="DZ113" s="495"/>
      <c r="EA113" s="495"/>
      <c r="EB113" s="495"/>
      <c r="EC113" s="495"/>
      <c r="ED113" s="495"/>
      <c r="EE113" s="495"/>
      <c r="EF113" s="495"/>
      <c r="EG113" s="495"/>
      <c r="EH113" s="495"/>
      <c r="EI113" s="495"/>
      <c r="EJ113" s="495"/>
      <c r="EK113" s="495"/>
      <c r="EL113" s="495"/>
      <c r="EM113" s="495"/>
      <c r="EN113" s="495"/>
      <c r="EO113" s="495"/>
      <c r="EP113" s="495"/>
      <c r="EQ113" s="495"/>
      <c r="ER113" s="495"/>
      <c r="ES113" s="495"/>
      <c r="ET113" s="495"/>
      <c r="EU113" s="495"/>
      <c r="EV113" s="495"/>
      <c r="EW113" s="495"/>
      <c r="EX113" s="495"/>
      <c r="EY113" s="495"/>
      <c r="EZ113" s="495"/>
      <c r="FA113" s="495"/>
      <c r="FB113" s="495"/>
    </row>
    <row r="114" spans="1:158" s="325" customFormat="1" ht="15" hidden="1" customHeight="1" x14ac:dyDescent="0.25">
      <c r="A114" s="605" t="s">
        <v>150</v>
      </c>
      <c r="B114" s="225"/>
      <c r="C114" s="225"/>
      <c r="D114" s="225"/>
      <c r="E114" s="225"/>
      <c r="F114" s="225"/>
      <c r="G114" s="495"/>
      <c r="H114" s="495"/>
      <c r="I114" s="495"/>
      <c r="J114" s="495"/>
      <c r="K114" s="495"/>
      <c r="L114" s="495"/>
      <c r="M114" s="495"/>
      <c r="N114" s="495"/>
      <c r="O114" s="495"/>
      <c r="P114" s="495"/>
      <c r="Q114" s="495"/>
      <c r="R114" s="495"/>
      <c r="S114" s="495"/>
      <c r="T114" s="495"/>
      <c r="U114" s="495"/>
      <c r="V114" s="495"/>
      <c r="W114" s="495"/>
      <c r="X114" s="495"/>
      <c r="Y114" s="495"/>
      <c r="Z114" s="495"/>
      <c r="AA114" s="495"/>
      <c r="AB114" s="495"/>
      <c r="AC114" s="495"/>
      <c r="AD114" s="495"/>
      <c r="AE114" s="495"/>
      <c r="AF114" s="495"/>
      <c r="AG114" s="495"/>
      <c r="AH114" s="495"/>
      <c r="AI114" s="495"/>
      <c r="AJ114" s="495"/>
      <c r="AK114" s="495"/>
      <c r="AL114" s="495"/>
      <c r="AM114" s="495"/>
      <c r="AN114" s="495"/>
      <c r="AO114" s="495"/>
      <c r="AP114" s="495"/>
      <c r="AQ114" s="495"/>
      <c r="AR114" s="495"/>
      <c r="AS114" s="495"/>
      <c r="AT114" s="495"/>
      <c r="AU114" s="495"/>
      <c r="AV114" s="495"/>
      <c r="AW114" s="495"/>
      <c r="AX114" s="495"/>
      <c r="AY114" s="495"/>
      <c r="AZ114" s="495"/>
      <c r="BA114" s="495"/>
      <c r="BB114" s="495"/>
      <c r="BC114" s="495"/>
      <c r="BD114" s="495"/>
      <c r="BE114" s="495"/>
      <c r="BF114" s="495"/>
      <c r="BG114" s="495"/>
      <c r="BH114" s="495"/>
      <c r="BI114" s="495"/>
      <c r="BJ114" s="495"/>
      <c r="BK114" s="495"/>
      <c r="BL114" s="495"/>
      <c r="BM114" s="495"/>
      <c r="BN114" s="495"/>
      <c r="BO114" s="495"/>
      <c r="BP114" s="495"/>
      <c r="BQ114" s="495"/>
      <c r="BR114" s="495"/>
      <c r="BS114" s="495"/>
      <c r="BT114" s="495"/>
      <c r="BU114" s="495"/>
      <c r="BV114" s="495"/>
      <c r="BW114" s="495"/>
      <c r="BX114" s="495"/>
      <c r="BY114" s="495"/>
      <c r="BZ114" s="495"/>
      <c r="CA114" s="495"/>
      <c r="CB114" s="495"/>
      <c r="CC114" s="495"/>
      <c r="CD114" s="495"/>
      <c r="CE114" s="495"/>
      <c r="CF114" s="495"/>
      <c r="CG114" s="495"/>
      <c r="CH114" s="495"/>
      <c r="CI114" s="495"/>
      <c r="CJ114" s="495"/>
      <c r="CK114" s="495"/>
      <c r="CL114" s="495"/>
      <c r="CM114" s="495"/>
      <c r="CN114" s="495"/>
      <c r="CO114" s="495"/>
      <c r="CP114" s="495"/>
      <c r="CQ114" s="495"/>
      <c r="CR114" s="495"/>
      <c r="CS114" s="495"/>
      <c r="CT114" s="495"/>
      <c r="CU114" s="495"/>
      <c r="CV114" s="495"/>
      <c r="CW114" s="495"/>
      <c r="CX114" s="495"/>
      <c r="CY114" s="495"/>
      <c r="CZ114" s="495"/>
      <c r="DA114" s="495"/>
      <c r="DB114" s="495"/>
      <c r="DC114" s="495"/>
      <c r="DD114" s="495"/>
      <c r="DE114" s="495"/>
      <c r="DF114" s="495"/>
      <c r="DG114" s="495"/>
      <c r="DH114" s="495"/>
      <c r="DI114" s="495"/>
      <c r="DJ114" s="495"/>
      <c r="DK114" s="495"/>
      <c r="DL114" s="495"/>
      <c r="DM114" s="495"/>
      <c r="DN114" s="495"/>
      <c r="DO114" s="495"/>
      <c r="DP114" s="495"/>
      <c r="DQ114" s="495"/>
      <c r="DR114" s="495"/>
      <c r="DS114" s="495"/>
      <c r="DT114" s="495"/>
      <c r="DU114" s="495"/>
      <c r="DV114" s="495"/>
      <c r="DW114" s="495"/>
      <c r="DX114" s="495"/>
      <c r="DY114" s="495"/>
      <c r="DZ114" s="495"/>
      <c r="EA114" s="495"/>
      <c r="EB114" s="495"/>
      <c r="EC114" s="495"/>
      <c r="ED114" s="495"/>
      <c r="EE114" s="495"/>
      <c r="EF114" s="495"/>
      <c r="EG114" s="495"/>
      <c r="EH114" s="495"/>
      <c r="EI114" s="495"/>
      <c r="EJ114" s="495"/>
      <c r="EK114" s="495"/>
      <c r="EL114" s="495"/>
      <c r="EM114" s="495"/>
      <c r="EN114" s="495"/>
      <c r="EO114" s="495"/>
      <c r="EP114" s="495"/>
      <c r="EQ114" s="495"/>
      <c r="ER114" s="495"/>
      <c r="ES114" s="495"/>
      <c r="ET114" s="495"/>
      <c r="EU114" s="495"/>
      <c r="EV114" s="495"/>
      <c r="EW114" s="495"/>
      <c r="EX114" s="495"/>
      <c r="EY114" s="495"/>
      <c r="EZ114" s="495"/>
      <c r="FA114" s="495"/>
      <c r="FB114" s="495"/>
    </row>
    <row r="115" spans="1:158" s="325" customFormat="1" hidden="1" x14ac:dyDescent="0.25">
      <c r="A115" s="327" t="s">
        <v>115</v>
      </c>
      <c r="B115" s="225"/>
      <c r="C115" s="225">
        <f>C116/2.7</f>
        <v>36.666666666666664</v>
      </c>
      <c r="D115" s="225"/>
      <c r="E115" s="225"/>
      <c r="F115" s="225"/>
      <c r="G115" s="495"/>
      <c r="H115" s="495"/>
      <c r="I115" s="495"/>
      <c r="J115" s="495"/>
      <c r="K115" s="495"/>
      <c r="L115" s="495"/>
      <c r="M115" s="495"/>
      <c r="N115" s="495"/>
      <c r="O115" s="495"/>
      <c r="P115" s="495"/>
      <c r="Q115" s="495"/>
      <c r="R115" s="495"/>
      <c r="S115" s="495"/>
      <c r="T115" s="495"/>
      <c r="U115" s="495"/>
      <c r="V115" s="495"/>
      <c r="W115" s="495"/>
      <c r="X115" s="495"/>
      <c r="Y115" s="495"/>
      <c r="Z115" s="495"/>
      <c r="AA115" s="495"/>
      <c r="AB115" s="495"/>
      <c r="AC115" s="495"/>
      <c r="AD115" s="495"/>
      <c r="AE115" s="495"/>
      <c r="AF115" s="495"/>
      <c r="AG115" s="495"/>
      <c r="AH115" s="495"/>
      <c r="AI115" s="495"/>
      <c r="AJ115" s="495"/>
      <c r="AK115" s="495"/>
      <c r="AL115" s="495"/>
      <c r="AM115" s="495"/>
      <c r="AN115" s="495"/>
      <c r="AO115" s="495"/>
      <c r="AP115" s="495"/>
      <c r="AQ115" s="495"/>
      <c r="AR115" s="495"/>
      <c r="AS115" s="495"/>
      <c r="AT115" s="495"/>
      <c r="AU115" s="495"/>
      <c r="AV115" s="495"/>
      <c r="AW115" s="495"/>
      <c r="AX115" s="495"/>
      <c r="AY115" s="495"/>
      <c r="AZ115" s="495"/>
      <c r="BA115" s="495"/>
      <c r="BB115" s="495"/>
      <c r="BC115" s="495"/>
      <c r="BD115" s="495"/>
      <c r="BE115" s="495"/>
      <c r="BF115" s="495"/>
      <c r="BG115" s="495"/>
      <c r="BH115" s="495"/>
      <c r="BI115" s="495"/>
      <c r="BJ115" s="495"/>
      <c r="BK115" s="495"/>
      <c r="BL115" s="495"/>
      <c r="BM115" s="495"/>
      <c r="BN115" s="495"/>
      <c r="BO115" s="495"/>
      <c r="BP115" s="495"/>
      <c r="BQ115" s="495"/>
      <c r="BR115" s="495"/>
      <c r="BS115" s="495"/>
      <c r="BT115" s="495"/>
      <c r="BU115" s="495"/>
      <c r="BV115" s="495"/>
      <c r="BW115" s="495"/>
      <c r="BX115" s="495"/>
      <c r="BY115" s="495"/>
      <c r="BZ115" s="495"/>
      <c r="CA115" s="495"/>
      <c r="CB115" s="495"/>
      <c r="CC115" s="495"/>
      <c r="CD115" s="495"/>
      <c r="CE115" s="495"/>
      <c r="CF115" s="495"/>
      <c r="CG115" s="495"/>
      <c r="CH115" s="495"/>
      <c r="CI115" s="495"/>
      <c r="CJ115" s="495"/>
      <c r="CK115" s="495"/>
      <c r="CL115" s="495"/>
      <c r="CM115" s="495"/>
      <c r="CN115" s="495"/>
      <c r="CO115" s="495"/>
      <c r="CP115" s="495"/>
      <c r="CQ115" s="495"/>
      <c r="CR115" s="495"/>
      <c r="CS115" s="495"/>
      <c r="CT115" s="495"/>
      <c r="CU115" s="495"/>
      <c r="CV115" s="495"/>
      <c r="CW115" s="495"/>
      <c r="CX115" s="495"/>
      <c r="CY115" s="495"/>
      <c r="CZ115" s="495"/>
      <c r="DA115" s="495"/>
      <c r="DB115" s="495"/>
      <c r="DC115" s="495"/>
      <c r="DD115" s="495"/>
      <c r="DE115" s="495"/>
      <c r="DF115" s="495"/>
      <c r="DG115" s="495"/>
      <c r="DH115" s="495"/>
      <c r="DI115" s="495"/>
      <c r="DJ115" s="495"/>
      <c r="DK115" s="495"/>
      <c r="DL115" s="495"/>
      <c r="DM115" s="495"/>
      <c r="DN115" s="495"/>
      <c r="DO115" s="495"/>
      <c r="DP115" s="495"/>
      <c r="DQ115" s="495"/>
      <c r="DR115" s="495"/>
      <c r="DS115" s="495"/>
      <c r="DT115" s="495"/>
      <c r="DU115" s="495"/>
      <c r="DV115" s="495"/>
      <c r="DW115" s="495"/>
      <c r="DX115" s="495"/>
      <c r="DY115" s="495"/>
      <c r="DZ115" s="495"/>
      <c r="EA115" s="495"/>
      <c r="EB115" s="495"/>
      <c r="EC115" s="495"/>
      <c r="ED115" s="495"/>
      <c r="EE115" s="495"/>
      <c r="EF115" s="495"/>
      <c r="EG115" s="495"/>
      <c r="EH115" s="495"/>
      <c r="EI115" s="495"/>
      <c r="EJ115" s="495"/>
      <c r="EK115" s="495"/>
      <c r="EL115" s="495"/>
      <c r="EM115" s="495"/>
      <c r="EN115" s="495"/>
      <c r="EO115" s="495"/>
      <c r="EP115" s="495"/>
      <c r="EQ115" s="495"/>
      <c r="ER115" s="495"/>
      <c r="ES115" s="495"/>
      <c r="ET115" s="495"/>
      <c r="EU115" s="495"/>
      <c r="EV115" s="495"/>
      <c r="EW115" s="495"/>
      <c r="EX115" s="495"/>
      <c r="EY115" s="495"/>
      <c r="EZ115" s="495"/>
      <c r="FA115" s="495"/>
      <c r="FB115" s="495"/>
    </row>
    <row r="116" spans="1:158" s="325" customFormat="1" hidden="1" x14ac:dyDescent="0.25">
      <c r="A116" s="246" t="s">
        <v>337</v>
      </c>
      <c r="B116" s="247"/>
      <c r="C116" s="226">
        <v>99</v>
      </c>
      <c r="D116" s="247"/>
      <c r="E116" s="247"/>
      <c r="F116" s="247"/>
      <c r="G116" s="495"/>
      <c r="H116" s="495"/>
      <c r="I116" s="495"/>
      <c r="J116" s="495"/>
      <c r="K116" s="495"/>
      <c r="L116" s="495"/>
      <c r="M116" s="495"/>
      <c r="N116" s="495"/>
      <c r="O116" s="495"/>
      <c r="P116" s="495"/>
      <c r="Q116" s="495"/>
      <c r="R116" s="495"/>
      <c r="S116" s="495"/>
      <c r="T116" s="495"/>
      <c r="U116" s="495"/>
      <c r="V116" s="495"/>
      <c r="W116" s="495"/>
      <c r="X116" s="495"/>
      <c r="Y116" s="495"/>
      <c r="Z116" s="495"/>
      <c r="AA116" s="495"/>
      <c r="AB116" s="495"/>
      <c r="AC116" s="495"/>
      <c r="AD116" s="495"/>
      <c r="AE116" s="495"/>
      <c r="AF116" s="495"/>
      <c r="AG116" s="495"/>
      <c r="AH116" s="495"/>
      <c r="AI116" s="495"/>
      <c r="AJ116" s="495"/>
      <c r="AK116" s="495"/>
      <c r="AL116" s="495"/>
      <c r="AM116" s="495"/>
      <c r="AN116" s="495"/>
      <c r="AO116" s="495"/>
      <c r="AP116" s="495"/>
      <c r="AQ116" s="495"/>
      <c r="AR116" s="495"/>
      <c r="AS116" s="495"/>
      <c r="AT116" s="495"/>
      <c r="AU116" s="495"/>
      <c r="AV116" s="495"/>
      <c r="AW116" s="495"/>
      <c r="AX116" s="495"/>
      <c r="AY116" s="495"/>
      <c r="AZ116" s="495"/>
      <c r="BA116" s="495"/>
      <c r="BB116" s="495"/>
      <c r="BC116" s="495"/>
      <c r="BD116" s="495"/>
      <c r="BE116" s="495"/>
      <c r="BF116" s="495"/>
      <c r="BG116" s="495"/>
      <c r="BH116" s="495"/>
      <c r="BI116" s="495"/>
      <c r="BJ116" s="495"/>
      <c r="BK116" s="495"/>
      <c r="BL116" s="495"/>
      <c r="BM116" s="495"/>
      <c r="BN116" s="495"/>
      <c r="BO116" s="495"/>
      <c r="BP116" s="495"/>
      <c r="BQ116" s="495"/>
      <c r="BR116" s="495"/>
      <c r="BS116" s="495"/>
      <c r="BT116" s="495"/>
      <c r="BU116" s="495"/>
      <c r="BV116" s="495"/>
      <c r="BW116" s="495"/>
      <c r="BX116" s="495"/>
      <c r="BY116" s="495"/>
      <c r="BZ116" s="495"/>
      <c r="CA116" s="495"/>
      <c r="CB116" s="495"/>
      <c r="CC116" s="495"/>
      <c r="CD116" s="495"/>
      <c r="CE116" s="495"/>
      <c r="CF116" s="495"/>
      <c r="CG116" s="495"/>
      <c r="CH116" s="495"/>
      <c r="CI116" s="495"/>
      <c r="CJ116" s="495"/>
      <c r="CK116" s="495"/>
      <c r="CL116" s="495"/>
      <c r="CM116" s="495"/>
      <c r="CN116" s="495"/>
      <c r="CO116" s="495"/>
      <c r="CP116" s="495"/>
      <c r="CQ116" s="495"/>
      <c r="CR116" s="495"/>
      <c r="CS116" s="495"/>
      <c r="CT116" s="495"/>
      <c r="CU116" s="495"/>
      <c r="CV116" s="495"/>
      <c r="CW116" s="495"/>
      <c r="CX116" s="495"/>
      <c r="CY116" s="495"/>
      <c r="CZ116" s="495"/>
      <c r="DA116" s="495"/>
      <c r="DB116" s="495"/>
      <c r="DC116" s="495"/>
      <c r="DD116" s="495"/>
      <c r="DE116" s="495"/>
      <c r="DF116" s="495"/>
      <c r="DG116" s="495"/>
      <c r="DH116" s="495"/>
      <c r="DI116" s="495"/>
      <c r="DJ116" s="495"/>
      <c r="DK116" s="495"/>
      <c r="DL116" s="495"/>
      <c r="DM116" s="495"/>
      <c r="DN116" s="495"/>
      <c r="DO116" s="495"/>
      <c r="DP116" s="495"/>
      <c r="DQ116" s="495"/>
      <c r="DR116" s="495"/>
      <c r="DS116" s="495"/>
      <c r="DT116" s="495"/>
      <c r="DU116" s="495"/>
      <c r="DV116" s="495"/>
      <c r="DW116" s="495"/>
      <c r="DX116" s="495"/>
      <c r="DY116" s="495"/>
      <c r="DZ116" s="495"/>
      <c r="EA116" s="495"/>
      <c r="EB116" s="495"/>
      <c r="EC116" s="495"/>
      <c r="ED116" s="495"/>
      <c r="EE116" s="495"/>
      <c r="EF116" s="495"/>
      <c r="EG116" s="495"/>
      <c r="EH116" s="495"/>
      <c r="EI116" s="495"/>
      <c r="EJ116" s="495"/>
      <c r="EK116" s="495"/>
      <c r="EL116" s="495"/>
      <c r="EM116" s="495"/>
      <c r="EN116" s="495"/>
      <c r="EO116" s="495"/>
      <c r="EP116" s="495"/>
      <c r="EQ116" s="495"/>
      <c r="ER116" s="495"/>
      <c r="ES116" s="495"/>
      <c r="ET116" s="495"/>
      <c r="EU116" s="495"/>
      <c r="EV116" s="495"/>
      <c r="EW116" s="495"/>
      <c r="EX116" s="495"/>
      <c r="EY116" s="495"/>
      <c r="EZ116" s="495"/>
      <c r="FA116" s="495"/>
      <c r="FB116" s="495"/>
    </row>
    <row r="117" spans="1:158" s="325" customFormat="1" hidden="1" x14ac:dyDescent="0.25">
      <c r="A117" s="246" t="s">
        <v>190</v>
      </c>
      <c r="B117" s="225"/>
      <c r="C117" s="225"/>
      <c r="D117" s="225"/>
      <c r="E117" s="225"/>
      <c r="F117" s="225"/>
      <c r="G117" s="495"/>
      <c r="H117" s="495"/>
      <c r="I117" s="495"/>
      <c r="J117" s="495"/>
      <c r="K117" s="495"/>
      <c r="L117" s="495"/>
      <c r="M117" s="495"/>
      <c r="N117" s="495"/>
      <c r="O117" s="495"/>
      <c r="P117" s="495"/>
      <c r="Q117" s="495"/>
      <c r="R117" s="495"/>
      <c r="S117" s="495"/>
      <c r="T117" s="495"/>
      <c r="U117" s="495"/>
      <c r="V117" s="495"/>
      <c r="W117" s="495"/>
      <c r="X117" s="495"/>
      <c r="Y117" s="495"/>
      <c r="Z117" s="495"/>
      <c r="AA117" s="495"/>
      <c r="AB117" s="495"/>
      <c r="AC117" s="495"/>
      <c r="AD117" s="495"/>
      <c r="AE117" s="495"/>
      <c r="AF117" s="495"/>
      <c r="AG117" s="495"/>
      <c r="AH117" s="495"/>
      <c r="AI117" s="495"/>
      <c r="AJ117" s="495"/>
      <c r="AK117" s="495"/>
      <c r="AL117" s="495"/>
      <c r="AM117" s="495"/>
      <c r="AN117" s="495"/>
      <c r="AO117" s="495"/>
      <c r="AP117" s="495"/>
      <c r="AQ117" s="495"/>
      <c r="AR117" s="495"/>
      <c r="AS117" s="495"/>
      <c r="AT117" s="495"/>
      <c r="AU117" s="495"/>
      <c r="AV117" s="495"/>
      <c r="AW117" s="495"/>
      <c r="AX117" s="495"/>
      <c r="AY117" s="495"/>
      <c r="AZ117" s="495"/>
      <c r="BA117" s="495"/>
      <c r="BB117" s="495"/>
      <c r="BC117" s="495"/>
      <c r="BD117" s="495"/>
      <c r="BE117" s="495"/>
      <c r="BF117" s="495"/>
      <c r="BG117" s="495"/>
      <c r="BH117" s="495"/>
      <c r="BI117" s="495"/>
      <c r="BJ117" s="495"/>
      <c r="BK117" s="495"/>
      <c r="BL117" s="495"/>
      <c r="BM117" s="495"/>
      <c r="BN117" s="495"/>
      <c r="BO117" s="495"/>
      <c r="BP117" s="495"/>
      <c r="BQ117" s="495"/>
      <c r="BR117" s="495"/>
      <c r="BS117" s="495"/>
      <c r="BT117" s="495"/>
      <c r="BU117" s="495"/>
      <c r="BV117" s="495"/>
      <c r="BW117" s="495"/>
      <c r="BX117" s="495"/>
      <c r="BY117" s="495"/>
      <c r="BZ117" s="495"/>
      <c r="CA117" s="495"/>
      <c r="CB117" s="495"/>
      <c r="CC117" s="495"/>
      <c r="CD117" s="495"/>
      <c r="CE117" s="495"/>
      <c r="CF117" s="495"/>
      <c r="CG117" s="495"/>
      <c r="CH117" s="495"/>
      <c r="CI117" s="495"/>
      <c r="CJ117" s="495"/>
      <c r="CK117" s="495"/>
      <c r="CL117" s="495"/>
      <c r="CM117" s="495"/>
      <c r="CN117" s="495"/>
      <c r="CO117" s="495"/>
      <c r="CP117" s="495"/>
      <c r="CQ117" s="495"/>
      <c r="CR117" s="495"/>
      <c r="CS117" s="495"/>
      <c r="CT117" s="495"/>
      <c r="CU117" s="495"/>
      <c r="CV117" s="495"/>
      <c r="CW117" s="495"/>
      <c r="CX117" s="495"/>
      <c r="CY117" s="495"/>
      <c r="CZ117" s="495"/>
      <c r="DA117" s="495"/>
      <c r="DB117" s="495"/>
      <c r="DC117" s="495"/>
      <c r="DD117" s="495"/>
      <c r="DE117" s="495"/>
      <c r="DF117" s="495"/>
      <c r="DG117" s="495"/>
      <c r="DH117" s="495"/>
      <c r="DI117" s="495"/>
      <c r="DJ117" s="495"/>
      <c r="DK117" s="495"/>
      <c r="DL117" s="495"/>
      <c r="DM117" s="495"/>
      <c r="DN117" s="495"/>
      <c r="DO117" s="495"/>
      <c r="DP117" s="495"/>
      <c r="DQ117" s="495"/>
      <c r="DR117" s="495"/>
      <c r="DS117" s="495"/>
      <c r="DT117" s="495"/>
      <c r="DU117" s="495"/>
      <c r="DV117" s="495"/>
      <c r="DW117" s="495"/>
      <c r="DX117" s="495"/>
      <c r="DY117" s="495"/>
      <c r="DZ117" s="495"/>
      <c r="EA117" s="495"/>
      <c r="EB117" s="495"/>
      <c r="EC117" s="495"/>
      <c r="ED117" s="495"/>
      <c r="EE117" s="495"/>
      <c r="EF117" s="495"/>
      <c r="EG117" s="495"/>
      <c r="EH117" s="495"/>
      <c r="EI117" s="495"/>
      <c r="EJ117" s="495"/>
      <c r="EK117" s="495"/>
      <c r="EL117" s="495"/>
      <c r="EM117" s="495"/>
      <c r="EN117" s="495"/>
      <c r="EO117" s="495"/>
      <c r="EP117" s="495"/>
      <c r="EQ117" s="495"/>
      <c r="ER117" s="495"/>
      <c r="ES117" s="495"/>
      <c r="ET117" s="495"/>
      <c r="EU117" s="495"/>
      <c r="EV117" s="495"/>
      <c r="EW117" s="495"/>
      <c r="EX117" s="495"/>
      <c r="EY117" s="495"/>
      <c r="EZ117" s="495"/>
      <c r="FA117" s="495"/>
      <c r="FB117" s="495"/>
    </row>
    <row r="118" spans="1:158" s="325" customFormat="1" hidden="1" x14ac:dyDescent="0.25">
      <c r="A118" s="256" t="s">
        <v>113</v>
      </c>
      <c r="B118" s="225"/>
      <c r="C118" s="226">
        <f>C119/8.5</f>
        <v>378.70588235294116</v>
      </c>
      <c r="D118" s="225"/>
      <c r="E118" s="225"/>
      <c r="F118" s="225"/>
      <c r="G118" s="495"/>
      <c r="H118" s="495"/>
      <c r="I118" s="495"/>
      <c r="J118" s="495"/>
      <c r="K118" s="495"/>
      <c r="L118" s="495"/>
      <c r="M118" s="495"/>
      <c r="N118" s="495"/>
      <c r="O118" s="495"/>
      <c r="P118" s="495"/>
      <c r="Q118" s="495"/>
      <c r="R118" s="495"/>
      <c r="S118" s="495"/>
      <c r="T118" s="495"/>
      <c r="U118" s="495"/>
      <c r="V118" s="495"/>
      <c r="W118" s="495"/>
      <c r="X118" s="495"/>
      <c r="Y118" s="495"/>
      <c r="Z118" s="495"/>
      <c r="AA118" s="495"/>
      <c r="AB118" s="495"/>
      <c r="AC118" s="495"/>
      <c r="AD118" s="495"/>
      <c r="AE118" s="495"/>
      <c r="AF118" s="495"/>
      <c r="AG118" s="495"/>
      <c r="AH118" s="495"/>
      <c r="AI118" s="495"/>
      <c r="AJ118" s="495"/>
      <c r="AK118" s="495"/>
      <c r="AL118" s="495"/>
      <c r="AM118" s="495"/>
      <c r="AN118" s="495"/>
      <c r="AO118" s="495"/>
      <c r="AP118" s="495"/>
      <c r="AQ118" s="495"/>
      <c r="AR118" s="495"/>
      <c r="AS118" s="495"/>
      <c r="AT118" s="495"/>
      <c r="AU118" s="495"/>
      <c r="AV118" s="495"/>
      <c r="AW118" s="495"/>
      <c r="AX118" s="495"/>
      <c r="AY118" s="495"/>
      <c r="AZ118" s="495"/>
      <c r="BA118" s="495"/>
      <c r="BB118" s="495"/>
      <c r="BC118" s="495"/>
      <c r="BD118" s="495"/>
      <c r="BE118" s="495"/>
      <c r="BF118" s="495"/>
      <c r="BG118" s="495"/>
      <c r="BH118" s="495"/>
      <c r="BI118" s="495"/>
      <c r="BJ118" s="495"/>
      <c r="BK118" s="495"/>
      <c r="BL118" s="495"/>
      <c r="BM118" s="495"/>
      <c r="BN118" s="495"/>
      <c r="BO118" s="495"/>
      <c r="BP118" s="495"/>
      <c r="BQ118" s="495"/>
      <c r="BR118" s="495"/>
      <c r="BS118" s="495"/>
      <c r="BT118" s="495"/>
      <c r="BU118" s="495"/>
      <c r="BV118" s="495"/>
      <c r="BW118" s="495"/>
      <c r="BX118" s="495"/>
      <c r="BY118" s="495"/>
      <c r="BZ118" s="495"/>
      <c r="CA118" s="495"/>
      <c r="CB118" s="495"/>
      <c r="CC118" s="495"/>
      <c r="CD118" s="495"/>
      <c r="CE118" s="495"/>
      <c r="CF118" s="495"/>
      <c r="CG118" s="495"/>
      <c r="CH118" s="495"/>
      <c r="CI118" s="495"/>
      <c r="CJ118" s="495"/>
      <c r="CK118" s="495"/>
      <c r="CL118" s="495"/>
      <c r="CM118" s="495"/>
      <c r="CN118" s="495"/>
      <c r="CO118" s="495"/>
      <c r="CP118" s="495"/>
      <c r="CQ118" s="495"/>
      <c r="CR118" s="495"/>
      <c r="CS118" s="495"/>
      <c r="CT118" s="495"/>
      <c r="CU118" s="495"/>
      <c r="CV118" s="495"/>
      <c r="CW118" s="495"/>
      <c r="CX118" s="495"/>
      <c r="CY118" s="495"/>
      <c r="CZ118" s="495"/>
      <c r="DA118" s="495"/>
      <c r="DB118" s="495"/>
      <c r="DC118" s="495"/>
      <c r="DD118" s="495"/>
      <c r="DE118" s="495"/>
      <c r="DF118" s="495"/>
      <c r="DG118" s="495"/>
      <c r="DH118" s="495"/>
      <c r="DI118" s="495"/>
      <c r="DJ118" s="495"/>
      <c r="DK118" s="495"/>
      <c r="DL118" s="495"/>
      <c r="DM118" s="495"/>
      <c r="DN118" s="495"/>
      <c r="DO118" s="495"/>
      <c r="DP118" s="495"/>
      <c r="DQ118" s="495"/>
      <c r="DR118" s="495"/>
      <c r="DS118" s="495"/>
      <c r="DT118" s="495"/>
      <c r="DU118" s="495"/>
      <c r="DV118" s="495"/>
      <c r="DW118" s="495"/>
      <c r="DX118" s="495"/>
      <c r="DY118" s="495"/>
      <c r="DZ118" s="495"/>
      <c r="EA118" s="495"/>
      <c r="EB118" s="495"/>
      <c r="EC118" s="495"/>
      <c r="ED118" s="495"/>
      <c r="EE118" s="495"/>
      <c r="EF118" s="495"/>
      <c r="EG118" s="495"/>
      <c r="EH118" s="495"/>
      <c r="EI118" s="495"/>
      <c r="EJ118" s="495"/>
      <c r="EK118" s="495"/>
      <c r="EL118" s="495"/>
      <c r="EM118" s="495"/>
      <c r="EN118" s="495"/>
      <c r="EO118" s="495"/>
      <c r="EP118" s="495"/>
      <c r="EQ118" s="495"/>
      <c r="ER118" s="495"/>
      <c r="ES118" s="495"/>
      <c r="ET118" s="495"/>
      <c r="EU118" s="495"/>
      <c r="EV118" s="495"/>
      <c r="EW118" s="495"/>
      <c r="EX118" s="495"/>
      <c r="EY118" s="495"/>
      <c r="EZ118" s="495"/>
      <c r="FA118" s="495"/>
      <c r="FB118" s="495"/>
    </row>
    <row r="119" spans="1:158" s="325" customFormat="1" hidden="1" x14ac:dyDescent="0.25">
      <c r="A119" s="249" t="s">
        <v>147</v>
      </c>
      <c r="B119" s="225"/>
      <c r="C119" s="225">
        <v>3219</v>
      </c>
      <c r="D119" s="225"/>
      <c r="E119" s="225"/>
      <c r="F119" s="225"/>
      <c r="G119" s="495"/>
      <c r="H119" s="495"/>
      <c r="I119" s="495"/>
      <c r="J119" s="495"/>
      <c r="K119" s="495"/>
      <c r="L119" s="495"/>
      <c r="M119" s="495"/>
      <c r="N119" s="495"/>
      <c r="O119" s="495"/>
      <c r="P119" s="495"/>
      <c r="Q119" s="495"/>
      <c r="R119" s="495"/>
      <c r="S119" s="495"/>
      <c r="T119" s="495"/>
      <c r="U119" s="495"/>
      <c r="V119" s="495"/>
      <c r="W119" s="495"/>
      <c r="X119" s="495"/>
      <c r="Y119" s="495"/>
      <c r="Z119" s="495"/>
      <c r="AA119" s="495"/>
      <c r="AB119" s="495"/>
      <c r="AC119" s="495"/>
      <c r="AD119" s="495"/>
      <c r="AE119" s="495"/>
      <c r="AF119" s="495"/>
      <c r="AG119" s="495"/>
      <c r="AH119" s="495"/>
      <c r="AI119" s="495"/>
      <c r="AJ119" s="495"/>
      <c r="AK119" s="495"/>
      <c r="AL119" s="495"/>
      <c r="AM119" s="495"/>
      <c r="AN119" s="495"/>
      <c r="AO119" s="495"/>
      <c r="AP119" s="495"/>
      <c r="AQ119" s="495"/>
      <c r="AR119" s="495"/>
      <c r="AS119" s="495"/>
      <c r="AT119" s="495"/>
      <c r="AU119" s="495"/>
      <c r="AV119" s="495"/>
      <c r="AW119" s="495"/>
      <c r="AX119" s="495"/>
      <c r="AY119" s="495"/>
      <c r="AZ119" s="495"/>
      <c r="BA119" s="495"/>
      <c r="BB119" s="495"/>
      <c r="BC119" s="495"/>
      <c r="BD119" s="495"/>
      <c r="BE119" s="495"/>
      <c r="BF119" s="495"/>
      <c r="BG119" s="495"/>
      <c r="BH119" s="495"/>
      <c r="BI119" s="495"/>
      <c r="BJ119" s="495"/>
      <c r="BK119" s="495"/>
      <c r="BL119" s="495"/>
      <c r="BM119" s="495"/>
      <c r="BN119" s="495"/>
      <c r="BO119" s="495"/>
      <c r="BP119" s="495"/>
      <c r="BQ119" s="495"/>
      <c r="BR119" s="495"/>
      <c r="BS119" s="495"/>
      <c r="BT119" s="495"/>
      <c r="BU119" s="495"/>
      <c r="BV119" s="495"/>
      <c r="BW119" s="495"/>
      <c r="BX119" s="495"/>
      <c r="BY119" s="495"/>
      <c r="BZ119" s="495"/>
      <c r="CA119" s="495"/>
      <c r="CB119" s="495"/>
      <c r="CC119" s="495"/>
      <c r="CD119" s="495"/>
      <c r="CE119" s="495"/>
      <c r="CF119" s="495"/>
      <c r="CG119" s="495"/>
      <c r="CH119" s="495"/>
      <c r="CI119" s="495"/>
      <c r="CJ119" s="495"/>
      <c r="CK119" s="495"/>
      <c r="CL119" s="495"/>
      <c r="CM119" s="495"/>
      <c r="CN119" s="495"/>
      <c r="CO119" s="495"/>
      <c r="CP119" s="495"/>
      <c r="CQ119" s="495"/>
      <c r="CR119" s="495"/>
      <c r="CS119" s="495"/>
      <c r="CT119" s="495"/>
      <c r="CU119" s="495"/>
      <c r="CV119" s="495"/>
      <c r="CW119" s="495"/>
      <c r="CX119" s="495"/>
      <c r="CY119" s="495"/>
      <c r="CZ119" s="495"/>
      <c r="DA119" s="495"/>
      <c r="DB119" s="495"/>
      <c r="DC119" s="495"/>
      <c r="DD119" s="495"/>
      <c r="DE119" s="495"/>
      <c r="DF119" s="495"/>
      <c r="DG119" s="495"/>
      <c r="DH119" s="495"/>
      <c r="DI119" s="495"/>
      <c r="DJ119" s="495"/>
      <c r="DK119" s="495"/>
      <c r="DL119" s="495"/>
      <c r="DM119" s="495"/>
      <c r="DN119" s="495"/>
      <c r="DO119" s="495"/>
      <c r="DP119" s="495"/>
      <c r="DQ119" s="495"/>
      <c r="DR119" s="495"/>
      <c r="DS119" s="495"/>
      <c r="DT119" s="495"/>
      <c r="DU119" s="495"/>
      <c r="DV119" s="495"/>
      <c r="DW119" s="495"/>
      <c r="DX119" s="495"/>
      <c r="DY119" s="495"/>
      <c r="DZ119" s="495"/>
      <c r="EA119" s="495"/>
      <c r="EB119" s="495"/>
      <c r="EC119" s="495"/>
      <c r="ED119" s="495"/>
      <c r="EE119" s="495"/>
      <c r="EF119" s="495"/>
      <c r="EG119" s="495"/>
      <c r="EH119" s="495"/>
      <c r="EI119" s="495"/>
      <c r="EJ119" s="495"/>
      <c r="EK119" s="495"/>
      <c r="EL119" s="495"/>
      <c r="EM119" s="495"/>
      <c r="EN119" s="495"/>
      <c r="EO119" s="495"/>
      <c r="EP119" s="495"/>
      <c r="EQ119" s="495"/>
      <c r="ER119" s="495"/>
      <c r="ES119" s="495"/>
      <c r="ET119" s="495"/>
      <c r="EU119" s="495"/>
      <c r="EV119" s="495"/>
      <c r="EW119" s="495"/>
      <c r="EX119" s="495"/>
      <c r="EY119" s="495"/>
      <c r="EZ119" s="495"/>
      <c r="FA119" s="495"/>
      <c r="FB119" s="495"/>
    </row>
    <row r="120" spans="1:158" s="325" customFormat="1" ht="30" hidden="1" x14ac:dyDescent="0.25">
      <c r="A120" s="599" t="s">
        <v>114</v>
      </c>
      <c r="B120" s="225"/>
      <c r="C120" s="225"/>
      <c r="D120" s="225"/>
      <c r="E120" s="225"/>
      <c r="F120" s="225"/>
      <c r="G120" s="495"/>
      <c r="H120" s="495"/>
      <c r="I120" s="495"/>
      <c r="J120" s="495"/>
      <c r="K120" s="495"/>
      <c r="L120" s="495"/>
      <c r="M120" s="495"/>
      <c r="N120" s="495"/>
      <c r="O120" s="495"/>
      <c r="P120" s="495"/>
      <c r="Q120" s="495"/>
      <c r="R120" s="495"/>
      <c r="S120" s="495"/>
      <c r="T120" s="495"/>
      <c r="U120" s="495"/>
      <c r="V120" s="495"/>
      <c r="W120" s="495"/>
      <c r="X120" s="495"/>
      <c r="Y120" s="495"/>
      <c r="Z120" s="495"/>
      <c r="AA120" s="495"/>
      <c r="AB120" s="495"/>
      <c r="AC120" s="495"/>
      <c r="AD120" s="495"/>
      <c r="AE120" s="495"/>
      <c r="AF120" s="495"/>
      <c r="AG120" s="495"/>
      <c r="AH120" s="495"/>
      <c r="AI120" s="495"/>
      <c r="AJ120" s="495"/>
      <c r="AK120" s="495"/>
      <c r="AL120" s="495"/>
      <c r="AM120" s="495"/>
      <c r="AN120" s="495"/>
      <c r="AO120" s="495"/>
      <c r="AP120" s="495"/>
      <c r="AQ120" s="495"/>
      <c r="AR120" s="495"/>
      <c r="AS120" s="495"/>
      <c r="AT120" s="495"/>
      <c r="AU120" s="495"/>
      <c r="AV120" s="495"/>
      <c r="AW120" s="495"/>
      <c r="AX120" s="495"/>
      <c r="AY120" s="495"/>
      <c r="AZ120" s="495"/>
      <c r="BA120" s="495"/>
      <c r="BB120" s="495"/>
      <c r="BC120" s="495"/>
      <c r="BD120" s="495"/>
      <c r="BE120" s="495"/>
      <c r="BF120" s="495"/>
      <c r="BG120" s="495"/>
      <c r="BH120" s="495"/>
      <c r="BI120" s="495"/>
      <c r="BJ120" s="495"/>
      <c r="BK120" s="495"/>
      <c r="BL120" s="495"/>
      <c r="BM120" s="495"/>
      <c r="BN120" s="495"/>
      <c r="BO120" s="495"/>
      <c r="BP120" s="495"/>
      <c r="BQ120" s="495"/>
      <c r="BR120" s="495"/>
      <c r="BS120" s="495"/>
      <c r="BT120" s="495"/>
      <c r="BU120" s="495"/>
      <c r="BV120" s="495"/>
      <c r="BW120" s="495"/>
      <c r="BX120" s="495"/>
      <c r="BY120" s="495"/>
      <c r="BZ120" s="495"/>
      <c r="CA120" s="495"/>
      <c r="CB120" s="495"/>
      <c r="CC120" s="495"/>
      <c r="CD120" s="495"/>
      <c r="CE120" s="495"/>
      <c r="CF120" s="495"/>
      <c r="CG120" s="495"/>
      <c r="CH120" s="495"/>
      <c r="CI120" s="495"/>
      <c r="CJ120" s="495"/>
      <c r="CK120" s="495"/>
      <c r="CL120" s="495"/>
      <c r="CM120" s="495"/>
      <c r="CN120" s="495"/>
      <c r="CO120" s="495"/>
      <c r="CP120" s="495"/>
      <c r="CQ120" s="495"/>
      <c r="CR120" s="495"/>
      <c r="CS120" s="495"/>
      <c r="CT120" s="495"/>
      <c r="CU120" s="495"/>
      <c r="CV120" s="495"/>
      <c r="CW120" s="495"/>
      <c r="CX120" s="495"/>
      <c r="CY120" s="495"/>
      <c r="CZ120" s="495"/>
      <c r="DA120" s="495"/>
      <c r="DB120" s="495"/>
      <c r="DC120" s="495"/>
      <c r="DD120" s="495"/>
      <c r="DE120" s="495"/>
      <c r="DF120" s="495"/>
      <c r="DG120" s="495"/>
      <c r="DH120" s="495"/>
      <c r="DI120" s="495"/>
      <c r="DJ120" s="495"/>
      <c r="DK120" s="495"/>
      <c r="DL120" s="495"/>
      <c r="DM120" s="495"/>
      <c r="DN120" s="495"/>
      <c r="DO120" s="495"/>
      <c r="DP120" s="495"/>
      <c r="DQ120" s="495"/>
      <c r="DR120" s="495"/>
      <c r="DS120" s="495"/>
      <c r="DT120" s="495"/>
      <c r="DU120" s="495"/>
      <c r="DV120" s="495"/>
      <c r="DW120" s="495"/>
      <c r="DX120" s="495"/>
      <c r="DY120" s="495"/>
      <c r="DZ120" s="495"/>
      <c r="EA120" s="495"/>
      <c r="EB120" s="495"/>
      <c r="EC120" s="495"/>
      <c r="ED120" s="495"/>
      <c r="EE120" s="495"/>
      <c r="EF120" s="495"/>
      <c r="EG120" s="495"/>
      <c r="EH120" s="495"/>
      <c r="EI120" s="495"/>
      <c r="EJ120" s="495"/>
      <c r="EK120" s="495"/>
      <c r="EL120" s="495"/>
      <c r="EM120" s="495"/>
      <c r="EN120" s="495"/>
      <c r="EO120" s="495"/>
      <c r="EP120" s="495"/>
      <c r="EQ120" s="495"/>
      <c r="ER120" s="495"/>
      <c r="ES120" s="495"/>
      <c r="ET120" s="495"/>
      <c r="EU120" s="495"/>
      <c r="EV120" s="495"/>
      <c r="EW120" s="495"/>
      <c r="EX120" s="495"/>
      <c r="EY120" s="495"/>
      <c r="EZ120" s="495"/>
      <c r="FA120" s="495"/>
      <c r="FB120" s="495"/>
    </row>
    <row r="121" spans="1:158" s="325" customFormat="1" ht="15.75" hidden="1" thickBot="1" x14ac:dyDescent="0.3">
      <c r="A121" s="331" t="s">
        <v>191</v>
      </c>
      <c r="B121" s="444"/>
      <c r="C121" s="234">
        <f>C117+ROUND(C119/3.9,0)+C120+C115</f>
        <v>861.66666666666663</v>
      </c>
      <c r="D121" s="444"/>
      <c r="E121" s="444"/>
      <c r="F121" s="444"/>
      <c r="G121" s="495"/>
      <c r="H121" s="495"/>
      <c r="I121" s="495"/>
      <c r="J121" s="495"/>
      <c r="K121" s="495"/>
      <c r="L121" s="495"/>
      <c r="M121" s="495"/>
      <c r="N121" s="495"/>
      <c r="O121" s="495"/>
      <c r="P121" s="495"/>
      <c r="Q121" s="495"/>
      <c r="R121" s="495"/>
      <c r="S121" s="495"/>
      <c r="T121" s="495"/>
      <c r="U121" s="495"/>
      <c r="V121" s="495"/>
      <c r="W121" s="495"/>
      <c r="X121" s="495"/>
      <c r="Y121" s="495"/>
      <c r="Z121" s="495"/>
      <c r="AA121" s="495"/>
      <c r="AB121" s="495"/>
      <c r="AC121" s="495"/>
      <c r="AD121" s="495"/>
      <c r="AE121" s="495"/>
      <c r="AF121" s="495"/>
      <c r="AG121" s="495"/>
      <c r="AH121" s="495"/>
      <c r="AI121" s="495"/>
      <c r="AJ121" s="495"/>
      <c r="AK121" s="495"/>
      <c r="AL121" s="495"/>
      <c r="AM121" s="495"/>
      <c r="AN121" s="495"/>
      <c r="AO121" s="495"/>
      <c r="AP121" s="495"/>
      <c r="AQ121" s="495"/>
      <c r="AR121" s="495"/>
      <c r="AS121" s="495"/>
      <c r="AT121" s="495"/>
      <c r="AU121" s="495"/>
      <c r="AV121" s="495"/>
      <c r="AW121" s="495"/>
      <c r="AX121" s="495"/>
      <c r="AY121" s="495"/>
      <c r="AZ121" s="495"/>
      <c r="BA121" s="495"/>
      <c r="BB121" s="495"/>
      <c r="BC121" s="495"/>
      <c r="BD121" s="495"/>
      <c r="BE121" s="495"/>
      <c r="BF121" s="495"/>
      <c r="BG121" s="495"/>
      <c r="BH121" s="495"/>
      <c r="BI121" s="495"/>
      <c r="BJ121" s="495"/>
      <c r="BK121" s="495"/>
      <c r="BL121" s="495"/>
      <c r="BM121" s="495"/>
      <c r="BN121" s="495"/>
      <c r="BO121" s="495"/>
      <c r="BP121" s="495"/>
      <c r="BQ121" s="495"/>
      <c r="BR121" s="495"/>
      <c r="BS121" s="495"/>
      <c r="BT121" s="495"/>
      <c r="BU121" s="495"/>
      <c r="BV121" s="495"/>
      <c r="BW121" s="495"/>
      <c r="BX121" s="495"/>
      <c r="BY121" s="495"/>
      <c r="BZ121" s="495"/>
      <c r="CA121" s="495"/>
      <c r="CB121" s="495"/>
      <c r="CC121" s="495"/>
      <c r="CD121" s="495"/>
      <c r="CE121" s="495"/>
      <c r="CF121" s="495"/>
      <c r="CG121" s="495"/>
      <c r="CH121" s="495"/>
      <c r="CI121" s="495"/>
      <c r="CJ121" s="495"/>
      <c r="CK121" s="495"/>
      <c r="CL121" s="495"/>
      <c r="CM121" s="495"/>
      <c r="CN121" s="495"/>
      <c r="CO121" s="495"/>
      <c r="CP121" s="495"/>
      <c r="CQ121" s="495"/>
      <c r="CR121" s="495"/>
      <c r="CS121" s="495"/>
      <c r="CT121" s="495"/>
      <c r="CU121" s="495"/>
      <c r="CV121" s="495"/>
      <c r="CW121" s="495"/>
      <c r="CX121" s="495"/>
      <c r="CY121" s="495"/>
      <c r="CZ121" s="495"/>
      <c r="DA121" s="495"/>
      <c r="DB121" s="495"/>
      <c r="DC121" s="495"/>
      <c r="DD121" s="495"/>
      <c r="DE121" s="495"/>
      <c r="DF121" s="495"/>
      <c r="DG121" s="495"/>
      <c r="DH121" s="495"/>
      <c r="DI121" s="495"/>
      <c r="DJ121" s="495"/>
      <c r="DK121" s="495"/>
      <c r="DL121" s="495"/>
      <c r="DM121" s="495"/>
      <c r="DN121" s="495"/>
      <c r="DO121" s="495"/>
      <c r="DP121" s="495"/>
      <c r="DQ121" s="495"/>
      <c r="DR121" s="495"/>
      <c r="DS121" s="495"/>
      <c r="DT121" s="495"/>
      <c r="DU121" s="495"/>
      <c r="DV121" s="495"/>
      <c r="DW121" s="495"/>
      <c r="DX121" s="495"/>
      <c r="DY121" s="495"/>
      <c r="DZ121" s="495"/>
      <c r="EA121" s="495"/>
      <c r="EB121" s="495"/>
      <c r="EC121" s="495"/>
      <c r="ED121" s="495"/>
      <c r="EE121" s="495"/>
      <c r="EF121" s="495"/>
      <c r="EG121" s="495"/>
      <c r="EH121" s="495"/>
      <c r="EI121" s="495"/>
      <c r="EJ121" s="495"/>
      <c r="EK121" s="495"/>
      <c r="EL121" s="495"/>
      <c r="EM121" s="495"/>
      <c r="EN121" s="495"/>
      <c r="EO121" s="495"/>
      <c r="EP121" s="495"/>
      <c r="EQ121" s="495"/>
      <c r="ER121" s="495"/>
      <c r="ES121" s="495"/>
      <c r="ET121" s="495"/>
      <c r="EU121" s="495"/>
      <c r="EV121" s="495"/>
      <c r="EW121" s="495"/>
      <c r="EX121" s="495"/>
      <c r="EY121" s="495"/>
      <c r="EZ121" s="495"/>
      <c r="FA121" s="495"/>
      <c r="FB121" s="495"/>
    </row>
    <row r="122" spans="1:158" s="325" customFormat="1" ht="15" hidden="1" customHeight="1" thickBot="1" x14ac:dyDescent="0.3">
      <c r="A122" s="279" t="s">
        <v>10</v>
      </c>
      <c r="B122" s="593"/>
      <c r="C122" s="593"/>
      <c r="D122" s="593"/>
      <c r="E122" s="593"/>
      <c r="F122" s="593"/>
      <c r="G122" s="495"/>
      <c r="H122" s="495"/>
      <c r="I122" s="495"/>
      <c r="J122" s="495"/>
      <c r="K122" s="495"/>
      <c r="L122" s="495"/>
      <c r="M122" s="495"/>
      <c r="N122" s="495"/>
      <c r="O122" s="495"/>
      <c r="P122" s="495"/>
      <c r="Q122" s="495"/>
      <c r="R122" s="495"/>
      <c r="S122" s="495"/>
      <c r="T122" s="495"/>
      <c r="U122" s="495"/>
      <c r="V122" s="495"/>
      <c r="W122" s="495"/>
      <c r="X122" s="495"/>
      <c r="Y122" s="495"/>
      <c r="Z122" s="495"/>
      <c r="AA122" s="495"/>
      <c r="AB122" s="495"/>
      <c r="AC122" s="495"/>
      <c r="AD122" s="495"/>
      <c r="AE122" s="495"/>
      <c r="AF122" s="495"/>
      <c r="AG122" s="495"/>
      <c r="AH122" s="495"/>
      <c r="AI122" s="495"/>
      <c r="AJ122" s="495"/>
      <c r="AK122" s="495"/>
      <c r="AL122" s="495"/>
      <c r="AM122" s="495"/>
      <c r="AN122" s="495"/>
      <c r="AO122" s="495"/>
      <c r="AP122" s="495"/>
      <c r="AQ122" s="495"/>
      <c r="AR122" s="495"/>
      <c r="AS122" s="495"/>
      <c r="AT122" s="495"/>
      <c r="AU122" s="495"/>
      <c r="AV122" s="495"/>
      <c r="AW122" s="495"/>
      <c r="AX122" s="495"/>
      <c r="AY122" s="495"/>
      <c r="AZ122" s="495"/>
      <c r="BA122" s="495"/>
      <c r="BB122" s="495"/>
      <c r="BC122" s="495"/>
      <c r="BD122" s="495"/>
      <c r="BE122" s="495"/>
      <c r="BF122" s="495"/>
      <c r="BG122" s="495"/>
      <c r="BH122" s="495"/>
      <c r="BI122" s="495"/>
      <c r="BJ122" s="495"/>
      <c r="BK122" s="495"/>
      <c r="BL122" s="495"/>
      <c r="BM122" s="495"/>
      <c r="BN122" s="495"/>
      <c r="BO122" s="495"/>
      <c r="BP122" s="495"/>
      <c r="BQ122" s="495"/>
      <c r="BR122" s="495"/>
      <c r="BS122" s="495"/>
      <c r="BT122" s="495"/>
      <c r="BU122" s="495"/>
      <c r="BV122" s="495"/>
      <c r="BW122" s="495"/>
      <c r="BX122" s="495"/>
      <c r="BY122" s="495"/>
      <c r="BZ122" s="495"/>
      <c r="CA122" s="495"/>
      <c r="CB122" s="495"/>
      <c r="CC122" s="495"/>
      <c r="CD122" s="495"/>
      <c r="CE122" s="495"/>
      <c r="CF122" s="495"/>
      <c r="CG122" s="495"/>
      <c r="CH122" s="495"/>
      <c r="CI122" s="495"/>
      <c r="CJ122" s="495"/>
      <c r="CK122" s="495"/>
      <c r="CL122" s="495"/>
      <c r="CM122" s="495"/>
      <c r="CN122" s="495"/>
      <c r="CO122" s="495"/>
      <c r="CP122" s="495"/>
      <c r="CQ122" s="495"/>
      <c r="CR122" s="495"/>
      <c r="CS122" s="495"/>
      <c r="CT122" s="495"/>
      <c r="CU122" s="495"/>
      <c r="CV122" s="495"/>
      <c r="CW122" s="495"/>
      <c r="CX122" s="495"/>
      <c r="CY122" s="495"/>
      <c r="CZ122" s="495"/>
      <c r="DA122" s="495"/>
      <c r="DB122" s="495"/>
      <c r="DC122" s="495"/>
      <c r="DD122" s="495"/>
      <c r="DE122" s="495"/>
      <c r="DF122" s="495"/>
      <c r="DG122" s="495"/>
      <c r="DH122" s="495"/>
      <c r="DI122" s="495"/>
      <c r="DJ122" s="495"/>
      <c r="DK122" s="495"/>
      <c r="DL122" s="495"/>
      <c r="DM122" s="495"/>
      <c r="DN122" s="495"/>
      <c r="DO122" s="495"/>
      <c r="DP122" s="495"/>
      <c r="DQ122" s="495"/>
      <c r="DR122" s="495"/>
      <c r="DS122" s="495"/>
      <c r="DT122" s="495"/>
      <c r="DU122" s="495"/>
      <c r="DV122" s="495"/>
      <c r="DW122" s="495"/>
      <c r="DX122" s="495"/>
      <c r="DY122" s="495"/>
      <c r="DZ122" s="495"/>
      <c r="EA122" s="495"/>
      <c r="EB122" s="495"/>
      <c r="EC122" s="495"/>
      <c r="ED122" s="495"/>
      <c r="EE122" s="495"/>
      <c r="EF122" s="495"/>
      <c r="EG122" s="495"/>
      <c r="EH122" s="495"/>
      <c r="EI122" s="495"/>
      <c r="EJ122" s="495"/>
      <c r="EK122" s="495"/>
      <c r="EL122" s="495"/>
      <c r="EM122" s="495"/>
      <c r="EN122" s="495"/>
      <c r="EO122" s="495"/>
      <c r="EP122" s="495"/>
      <c r="EQ122" s="495"/>
      <c r="ER122" s="495"/>
      <c r="ES122" s="495"/>
      <c r="ET122" s="495"/>
      <c r="EU122" s="495"/>
      <c r="EV122" s="495"/>
      <c r="EW122" s="495"/>
      <c r="EX122" s="495"/>
      <c r="EY122" s="495"/>
      <c r="EZ122" s="495"/>
      <c r="FA122" s="495"/>
      <c r="FB122" s="495"/>
    </row>
    <row r="123" spans="1:158" s="325" customFormat="1" ht="15" hidden="1" customHeight="1" x14ac:dyDescent="0.25">
      <c r="A123" s="294" t="s">
        <v>275</v>
      </c>
      <c r="B123" s="225"/>
      <c r="C123" s="225"/>
      <c r="D123" s="225"/>
      <c r="E123" s="225"/>
      <c r="F123" s="225"/>
      <c r="G123" s="495"/>
      <c r="H123" s="495"/>
      <c r="I123" s="495"/>
      <c r="J123" s="495"/>
      <c r="K123" s="495"/>
      <c r="L123" s="495"/>
      <c r="M123" s="495"/>
      <c r="N123" s="495"/>
      <c r="O123" s="495"/>
      <c r="P123" s="495"/>
      <c r="Q123" s="495"/>
      <c r="R123" s="495"/>
      <c r="S123" s="495"/>
      <c r="T123" s="495"/>
      <c r="U123" s="495"/>
      <c r="V123" s="495"/>
      <c r="W123" s="495"/>
      <c r="X123" s="495"/>
      <c r="Y123" s="495"/>
      <c r="Z123" s="495"/>
      <c r="AA123" s="495"/>
      <c r="AB123" s="495"/>
      <c r="AC123" s="495"/>
      <c r="AD123" s="495"/>
      <c r="AE123" s="495"/>
      <c r="AF123" s="495"/>
      <c r="AG123" s="495"/>
      <c r="AH123" s="495"/>
      <c r="AI123" s="495"/>
      <c r="AJ123" s="495"/>
      <c r="AK123" s="495"/>
      <c r="AL123" s="495"/>
      <c r="AM123" s="495"/>
      <c r="AN123" s="495"/>
      <c r="AO123" s="495"/>
      <c r="AP123" s="495"/>
      <c r="AQ123" s="495"/>
      <c r="AR123" s="495"/>
      <c r="AS123" s="495"/>
      <c r="AT123" s="495"/>
      <c r="AU123" s="495"/>
      <c r="AV123" s="495"/>
      <c r="AW123" s="495"/>
      <c r="AX123" s="495"/>
      <c r="AY123" s="495"/>
      <c r="AZ123" s="495"/>
      <c r="BA123" s="495"/>
      <c r="BB123" s="495"/>
      <c r="BC123" s="495"/>
      <c r="BD123" s="495"/>
      <c r="BE123" s="495"/>
      <c r="BF123" s="495"/>
      <c r="BG123" s="495"/>
      <c r="BH123" s="495"/>
      <c r="BI123" s="495"/>
      <c r="BJ123" s="495"/>
      <c r="BK123" s="495"/>
      <c r="BL123" s="495"/>
      <c r="BM123" s="495"/>
      <c r="BN123" s="495"/>
      <c r="BO123" s="495"/>
      <c r="BP123" s="495"/>
      <c r="BQ123" s="495"/>
      <c r="BR123" s="495"/>
      <c r="BS123" s="495"/>
      <c r="BT123" s="495"/>
      <c r="BU123" s="495"/>
      <c r="BV123" s="495"/>
      <c r="BW123" s="495"/>
      <c r="BX123" s="495"/>
      <c r="BY123" s="495"/>
      <c r="BZ123" s="495"/>
      <c r="CA123" s="495"/>
      <c r="CB123" s="495"/>
      <c r="CC123" s="495"/>
      <c r="CD123" s="495"/>
      <c r="CE123" s="495"/>
      <c r="CF123" s="495"/>
      <c r="CG123" s="495"/>
      <c r="CH123" s="495"/>
      <c r="CI123" s="495"/>
      <c r="CJ123" s="495"/>
      <c r="CK123" s="495"/>
      <c r="CL123" s="495"/>
      <c r="CM123" s="495"/>
      <c r="CN123" s="495"/>
      <c r="CO123" s="495"/>
      <c r="CP123" s="495"/>
      <c r="CQ123" s="495"/>
      <c r="CR123" s="495"/>
      <c r="CS123" s="495"/>
      <c r="CT123" s="495"/>
      <c r="CU123" s="495"/>
      <c r="CV123" s="495"/>
      <c r="CW123" s="495"/>
      <c r="CX123" s="495"/>
      <c r="CY123" s="495"/>
      <c r="CZ123" s="495"/>
      <c r="DA123" s="495"/>
      <c r="DB123" s="495"/>
      <c r="DC123" s="495"/>
      <c r="DD123" s="495"/>
      <c r="DE123" s="495"/>
      <c r="DF123" s="495"/>
      <c r="DG123" s="495"/>
      <c r="DH123" s="495"/>
      <c r="DI123" s="495"/>
      <c r="DJ123" s="495"/>
      <c r="DK123" s="495"/>
      <c r="DL123" s="495"/>
      <c r="DM123" s="495"/>
      <c r="DN123" s="495"/>
      <c r="DO123" s="495"/>
      <c r="DP123" s="495"/>
      <c r="DQ123" s="495"/>
      <c r="DR123" s="495"/>
      <c r="DS123" s="495"/>
      <c r="DT123" s="495"/>
      <c r="DU123" s="495"/>
      <c r="DV123" s="495"/>
      <c r="DW123" s="495"/>
      <c r="DX123" s="495"/>
      <c r="DY123" s="495"/>
      <c r="DZ123" s="495"/>
      <c r="EA123" s="495"/>
      <c r="EB123" s="495"/>
      <c r="EC123" s="495"/>
      <c r="ED123" s="495"/>
      <c r="EE123" s="495"/>
      <c r="EF123" s="495"/>
      <c r="EG123" s="495"/>
      <c r="EH123" s="495"/>
      <c r="EI123" s="495"/>
      <c r="EJ123" s="495"/>
      <c r="EK123" s="495"/>
      <c r="EL123" s="495"/>
      <c r="EM123" s="495"/>
      <c r="EN123" s="495"/>
      <c r="EO123" s="495"/>
      <c r="EP123" s="495"/>
      <c r="EQ123" s="495"/>
      <c r="ER123" s="495"/>
      <c r="ES123" s="495"/>
      <c r="ET123" s="495"/>
      <c r="EU123" s="495"/>
      <c r="EV123" s="495"/>
      <c r="EW123" s="495"/>
      <c r="EX123" s="495"/>
      <c r="EY123" s="495"/>
      <c r="EZ123" s="495"/>
      <c r="FA123" s="495"/>
      <c r="FB123" s="495"/>
    </row>
    <row r="124" spans="1:158" s="325" customFormat="1" ht="15" hidden="1" customHeight="1" x14ac:dyDescent="0.25">
      <c r="A124" s="605" t="s">
        <v>150</v>
      </c>
      <c r="B124" s="225"/>
      <c r="C124" s="225"/>
      <c r="D124" s="225"/>
      <c r="E124" s="225"/>
      <c r="F124" s="225"/>
      <c r="G124" s="495"/>
      <c r="H124" s="495"/>
      <c r="I124" s="495"/>
      <c r="J124" s="495"/>
      <c r="K124" s="495"/>
      <c r="L124" s="495"/>
      <c r="M124" s="495"/>
      <c r="N124" s="495"/>
      <c r="O124" s="495"/>
      <c r="P124" s="495"/>
      <c r="Q124" s="495"/>
      <c r="R124" s="495"/>
      <c r="S124" s="495"/>
      <c r="T124" s="495"/>
      <c r="U124" s="495"/>
      <c r="V124" s="495"/>
      <c r="W124" s="495"/>
      <c r="X124" s="495"/>
      <c r="Y124" s="495"/>
      <c r="Z124" s="495"/>
      <c r="AA124" s="495"/>
      <c r="AB124" s="495"/>
      <c r="AC124" s="495"/>
      <c r="AD124" s="495"/>
      <c r="AE124" s="495"/>
      <c r="AF124" s="495"/>
      <c r="AG124" s="495"/>
      <c r="AH124" s="495"/>
      <c r="AI124" s="495"/>
      <c r="AJ124" s="495"/>
      <c r="AK124" s="495"/>
      <c r="AL124" s="495"/>
      <c r="AM124" s="495"/>
      <c r="AN124" s="495"/>
      <c r="AO124" s="495"/>
      <c r="AP124" s="495"/>
      <c r="AQ124" s="495"/>
      <c r="AR124" s="495"/>
      <c r="AS124" s="495"/>
      <c r="AT124" s="495"/>
      <c r="AU124" s="495"/>
      <c r="AV124" s="495"/>
      <c r="AW124" s="495"/>
      <c r="AX124" s="495"/>
      <c r="AY124" s="495"/>
      <c r="AZ124" s="495"/>
      <c r="BA124" s="495"/>
      <c r="BB124" s="495"/>
      <c r="BC124" s="495"/>
      <c r="BD124" s="495"/>
      <c r="BE124" s="495"/>
      <c r="BF124" s="495"/>
      <c r="BG124" s="495"/>
      <c r="BH124" s="495"/>
      <c r="BI124" s="495"/>
      <c r="BJ124" s="495"/>
      <c r="BK124" s="495"/>
      <c r="BL124" s="495"/>
      <c r="BM124" s="495"/>
      <c r="BN124" s="495"/>
      <c r="BO124" s="495"/>
      <c r="BP124" s="495"/>
      <c r="BQ124" s="495"/>
      <c r="BR124" s="495"/>
      <c r="BS124" s="495"/>
      <c r="BT124" s="495"/>
      <c r="BU124" s="495"/>
      <c r="BV124" s="495"/>
      <c r="BW124" s="495"/>
      <c r="BX124" s="495"/>
      <c r="BY124" s="495"/>
      <c r="BZ124" s="495"/>
      <c r="CA124" s="495"/>
      <c r="CB124" s="495"/>
      <c r="CC124" s="495"/>
      <c r="CD124" s="495"/>
      <c r="CE124" s="495"/>
      <c r="CF124" s="495"/>
      <c r="CG124" s="495"/>
      <c r="CH124" s="495"/>
      <c r="CI124" s="495"/>
      <c r="CJ124" s="495"/>
      <c r="CK124" s="495"/>
      <c r="CL124" s="495"/>
      <c r="CM124" s="495"/>
      <c r="CN124" s="495"/>
      <c r="CO124" s="495"/>
      <c r="CP124" s="495"/>
      <c r="CQ124" s="495"/>
      <c r="CR124" s="495"/>
      <c r="CS124" s="495"/>
      <c r="CT124" s="495"/>
      <c r="CU124" s="495"/>
      <c r="CV124" s="495"/>
      <c r="CW124" s="495"/>
      <c r="CX124" s="495"/>
      <c r="CY124" s="495"/>
      <c r="CZ124" s="495"/>
      <c r="DA124" s="495"/>
      <c r="DB124" s="495"/>
      <c r="DC124" s="495"/>
      <c r="DD124" s="495"/>
      <c r="DE124" s="495"/>
      <c r="DF124" s="495"/>
      <c r="DG124" s="495"/>
      <c r="DH124" s="495"/>
      <c r="DI124" s="495"/>
      <c r="DJ124" s="495"/>
      <c r="DK124" s="495"/>
      <c r="DL124" s="495"/>
      <c r="DM124" s="495"/>
      <c r="DN124" s="495"/>
      <c r="DO124" s="495"/>
      <c r="DP124" s="495"/>
      <c r="DQ124" s="495"/>
      <c r="DR124" s="495"/>
      <c r="DS124" s="495"/>
      <c r="DT124" s="495"/>
      <c r="DU124" s="495"/>
      <c r="DV124" s="495"/>
      <c r="DW124" s="495"/>
      <c r="DX124" s="495"/>
      <c r="DY124" s="495"/>
      <c r="DZ124" s="495"/>
      <c r="EA124" s="495"/>
      <c r="EB124" s="495"/>
      <c r="EC124" s="495"/>
      <c r="ED124" s="495"/>
      <c r="EE124" s="495"/>
      <c r="EF124" s="495"/>
      <c r="EG124" s="495"/>
      <c r="EH124" s="495"/>
      <c r="EI124" s="495"/>
      <c r="EJ124" s="495"/>
      <c r="EK124" s="495"/>
      <c r="EL124" s="495"/>
      <c r="EM124" s="495"/>
      <c r="EN124" s="495"/>
      <c r="EO124" s="495"/>
      <c r="EP124" s="495"/>
      <c r="EQ124" s="495"/>
      <c r="ER124" s="495"/>
      <c r="ES124" s="495"/>
      <c r="ET124" s="495"/>
      <c r="EU124" s="495"/>
      <c r="EV124" s="495"/>
      <c r="EW124" s="495"/>
      <c r="EX124" s="495"/>
      <c r="EY124" s="495"/>
      <c r="EZ124" s="495"/>
      <c r="FA124" s="495"/>
      <c r="FB124" s="495"/>
    </row>
    <row r="125" spans="1:158" s="325" customFormat="1" hidden="1" x14ac:dyDescent="0.25">
      <c r="A125" s="327" t="s">
        <v>115</v>
      </c>
      <c r="B125" s="225"/>
      <c r="C125" s="225">
        <f>C126/2.7</f>
        <v>10</v>
      </c>
      <c r="D125" s="225"/>
      <c r="E125" s="225"/>
      <c r="F125" s="225"/>
      <c r="G125" s="495"/>
      <c r="H125" s="495"/>
      <c r="I125" s="495"/>
      <c r="J125" s="495"/>
      <c r="K125" s="495"/>
      <c r="L125" s="495"/>
      <c r="M125" s="495"/>
      <c r="N125" s="495"/>
      <c r="O125" s="495"/>
      <c r="P125" s="495"/>
      <c r="Q125" s="495"/>
      <c r="R125" s="495"/>
      <c r="S125" s="495"/>
      <c r="T125" s="495"/>
      <c r="U125" s="495"/>
      <c r="V125" s="495"/>
      <c r="W125" s="495"/>
      <c r="X125" s="495"/>
      <c r="Y125" s="495"/>
      <c r="Z125" s="495"/>
      <c r="AA125" s="495"/>
      <c r="AB125" s="495"/>
      <c r="AC125" s="495"/>
      <c r="AD125" s="495"/>
      <c r="AE125" s="495"/>
      <c r="AF125" s="495"/>
      <c r="AG125" s="495"/>
      <c r="AH125" s="495"/>
      <c r="AI125" s="495"/>
      <c r="AJ125" s="495"/>
      <c r="AK125" s="495"/>
      <c r="AL125" s="495"/>
      <c r="AM125" s="495"/>
      <c r="AN125" s="495"/>
      <c r="AO125" s="495"/>
      <c r="AP125" s="495"/>
      <c r="AQ125" s="495"/>
      <c r="AR125" s="495"/>
      <c r="AS125" s="495"/>
      <c r="AT125" s="495"/>
      <c r="AU125" s="495"/>
      <c r="AV125" s="495"/>
      <c r="AW125" s="495"/>
      <c r="AX125" s="495"/>
      <c r="AY125" s="495"/>
      <c r="AZ125" s="495"/>
      <c r="BA125" s="495"/>
      <c r="BB125" s="495"/>
      <c r="BC125" s="495"/>
      <c r="BD125" s="495"/>
      <c r="BE125" s="495"/>
      <c r="BF125" s="495"/>
      <c r="BG125" s="495"/>
      <c r="BH125" s="495"/>
      <c r="BI125" s="495"/>
      <c r="BJ125" s="495"/>
      <c r="BK125" s="495"/>
      <c r="BL125" s="495"/>
      <c r="BM125" s="495"/>
      <c r="BN125" s="495"/>
      <c r="BO125" s="495"/>
      <c r="BP125" s="495"/>
      <c r="BQ125" s="495"/>
      <c r="BR125" s="495"/>
      <c r="BS125" s="495"/>
      <c r="BT125" s="495"/>
      <c r="BU125" s="495"/>
      <c r="BV125" s="495"/>
      <c r="BW125" s="495"/>
      <c r="BX125" s="495"/>
      <c r="BY125" s="495"/>
      <c r="BZ125" s="495"/>
      <c r="CA125" s="495"/>
      <c r="CB125" s="495"/>
      <c r="CC125" s="495"/>
      <c r="CD125" s="495"/>
      <c r="CE125" s="495"/>
      <c r="CF125" s="495"/>
      <c r="CG125" s="495"/>
      <c r="CH125" s="495"/>
      <c r="CI125" s="495"/>
      <c r="CJ125" s="495"/>
      <c r="CK125" s="495"/>
      <c r="CL125" s="495"/>
      <c r="CM125" s="495"/>
      <c r="CN125" s="495"/>
      <c r="CO125" s="495"/>
      <c r="CP125" s="495"/>
      <c r="CQ125" s="495"/>
      <c r="CR125" s="495"/>
      <c r="CS125" s="495"/>
      <c r="CT125" s="495"/>
      <c r="CU125" s="495"/>
      <c r="CV125" s="495"/>
      <c r="CW125" s="495"/>
      <c r="CX125" s="495"/>
      <c r="CY125" s="495"/>
      <c r="CZ125" s="495"/>
      <c r="DA125" s="495"/>
      <c r="DB125" s="495"/>
      <c r="DC125" s="495"/>
      <c r="DD125" s="495"/>
      <c r="DE125" s="495"/>
      <c r="DF125" s="495"/>
      <c r="DG125" s="495"/>
      <c r="DH125" s="495"/>
      <c r="DI125" s="495"/>
      <c r="DJ125" s="495"/>
      <c r="DK125" s="495"/>
      <c r="DL125" s="495"/>
      <c r="DM125" s="495"/>
      <c r="DN125" s="495"/>
      <c r="DO125" s="495"/>
      <c r="DP125" s="495"/>
      <c r="DQ125" s="495"/>
      <c r="DR125" s="495"/>
      <c r="DS125" s="495"/>
      <c r="DT125" s="495"/>
      <c r="DU125" s="495"/>
      <c r="DV125" s="495"/>
      <c r="DW125" s="495"/>
      <c r="DX125" s="495"/>
      <c r="DY125" s="495"/>
      <c r="DZ125" s="495"/>
      <c r="EA125" s="495"/>
      <c r="EB125" s="495"/>
      <c r="EC125" s="495"/>
      <c r="ED125" s="495"/>
      <c r="EE125" s="495"/>
      <c r="EF125" s="495"/>
      <c r="EG125" s="495"/>
      <c r="EH125" s="495"/>
      <c r="EI125" s="495"/>
      <c r="EJ125" s="495"/>
      <c r="EK125" s="495"/>
      <c r="EL125" s="495"/>
      <c r="EM125" s="495"/>
      <c r="EN125" s="495"/>
      <c r="EO125" s="495"/>
      <c r="EP125" s="495"/>
      <c r="EQ125" s="495"/>
      <c r="ER125" s="495"/>
      <c r="ES125" s="495"/>
      <c r="ET125" s="495"/>
      <c r="EU125" s="495"/>
      <c r="EV125" s="495"/>
      <c r="EW125" s="495"/>
      <c r="EX125" s="495"/>
      <c r="EY125" s="495"/>
      <c r="EZ125" s="495"/>
      <c r="FA125" s="495"/>
      <c r="FB125" s="495"/>
    </row>
    <row r="126" spans="1:158" s="325" customFormat="1" hidden="1" x14ac:dyDescent="0.25">
      <c r="A126" s="246" t="s">
        <v>337</v>
      </c>
      <c r="B126" s="247"/>
      <c r="C126" s="226">
        <v>27</v>
      </c>
      <c r="D126" s="247"/>
      <c r="E126" s="247"/>
      <c r="F126" s="247"/>
      <c r="G126" s="495"/>
      <c r="H126" s="495"/>
      <c r="I126" s="495"/>
      <c r="J126" s="495"/>
      <c r="K126" s="495"/>
      <c r="L126" s="495"/>
      <c r="M126" s="495"/>
      <c r="N126" s="495"/>
      <c r="O126" s="495"/>
      <c r="P126" s="495"/>
      <c r="Q126" s="495"/>
      <c r="R126" s="495"/>
      <c r="S126" s="495"/>
      <c r="T126" s="495"/>
      <c r="U126" s="495"/>
      <c r="V126" s="495"/>
      <c r="W126" s="495"/>
      <c r="X126" s="495"/>
      <c r="Y126" s="495"/>
      <c r="Z126" s="495"/>
      <c r="AA126" s="495"/>
      <c r="AB126" s="495"/>
      <c r="AC126" s="495"/>
      <c r="AD126" s="495"/>
      <c r="AE126" s="495"/>
      <c r="AF126" s="495"/>
      <c r="AG126" s="495"/>
      <c r="AH126" s="495"/>
      <c r="AI126" s="495"/>
      <c r="AJ126" s="495"/>
      <c r="AK126" s="495"/>
      <c r="AL126" s="495"/>
      <c r="AM126" s="495"/>
      <c r="AN126" s="495"/>
      <c r="AO126" s="495"/>
      <c r="AP126" s="495"/>
      <c r="AQ126" s="495"/>
      <c r="AR126" s="495"/>
      <c r="AS126" s="495"/>
      <c r="AT126" s="495"/>
      <c r="AU126" s="495"/>
      <c r="AV126" s="495"/>
      <c r="AW126" s="495"/>
      <c r="AX126" s="495"/>
      <c r="AY126" s="495"/>
      <c r="AZ126" s="495"/>
      <c r="BA126" s="495"/>
      <c r="BB126" s="495"/>
      <c r="BC126" s="495"/>
      <c r="BD126" s="495"/>
      <c r="BE126" s="495"/>
      <c r="BF126" s="495"/>
      <c r="BG126" s="495"/>
      <c r="BH126" s="495"/>
      <c r="BI126" s="495"/>
      <c r="BJ126" s="495"/>
      <c r="BK126" s="495"/>
      <c r="BL126" s="495"/>
      <c r="BM126" s="495"/>
      <c r="BN126" s="495"/>
      <c r="BO126" s="495"/>
      <c r="BP126" s="495"/>
      <c r="BQ126" s="495"/>
      <c r="BR126" s="495"/>
      <c r="BS126" s="495"/>
      <c r="BT126" s="495"/>
      <c r="BU126" s="495"/>
      <c r="BV126" s="495"/>
      <c r="BW126" s="495"/>
      <c r="BX126" s="495"/>
      <c r="BY126" s="495"/>
      <c r="BZ126" s="495"/>
      <c r="CA126" s="495"/>
      <c r="CB126" s="495"/>
      <c r="CC126" s="495"/>
      <c r="CD126" s="495"/>
      <c r="CE126" s="495"/>
      <c r="CF126" s="495"/>
      <c r="CG126" s="495"/>
      <c r="CH126" s="495"/>
      <c r="CI126" s="495"/>
      <c r="CJ126" s="495"/>
      <c r="CK126" s="495"/>
      <c r="CL126" s="495"/>
      <c r="CM126" s="495"/>
      <c r="CN126" s="495"/>
      <c r="CO126" s="495"/>
      <c r="CP126" s="495"/>
      <c r="CQ126" s="495"/>
      <c r="CR126" s="495"/>
      <c r="CS126" s="495"/>
      <c r="CT126" s="495"/>
      <c r="CU126" s="495"/>
      <c r="CV126" s="495"/>
      <c r="CW126" s="495"/>
      <c r="CX126" s="495"/>
      <c r="CY126" s="495"/>
      <c r="CZ126" s="495"/>
      <c r="DA126" s="495"/>
      <c r="DB126" s="495"/>
      <c r="DC126" s="495"/>
      <c r="DD126" s="495"/>
      <c r="DE126" s="495"/>
      <c r="DF126" s="495"/>
      <c r="DG126" s="495"/>
      <c r="DH126" s="495"/>
      <c r="DI126" s="495"/>
      <c r="DJ126" s="495"/>
      <c r="DK126" s="495"/>
      <c r="DL126" s="495"/>
      <c r="DM126" s="495"/>
      <c r="DN126" s="495"/>
      <c r="DO126" s="495"/>
      <c r="DP126" s="495"/>
      <c r="DQ126" s="495"/>
      <c r="DR126" s="495"/>
      <c r="DS126" s="495"/>
      <c r="DT126" s="495"/>
      <c r="DU126" s="495"/>
      <c r="DV126" s="495"/>
      <c r="DW126" s="495"/>
      <c r="DX126" s="495"/>
      <c r="DY126" s="495"/>
      <c r="DZ126" s="495"/>
      <c r="EA126" s="495"/>
      <c r="EB126" s="495"/>
      <c r="EC126" s="495"/>
      <c r="ED126" s="495"/>
      <c r="EE126" s="495"/>
      <c r="EF126" s="495"/>
      <c r="EG126" s="495"/>
      <c r="EH126" s="495"/>
      <c r="EI126" s="495"/>
      <c r="EJ126" s="495"/>
      <c r="EK126" s="495"/>
      <c r="EL126" s="495"/>
      <c r="EM126" s="495"/>
      <c r="EN126" s="495"/>
      <c r="EO126" s="495"/>
      <c r="EP126" s="495"/>
      <c r="EQ126" s="495"/>
      <c r="ER126" s="495"/>
      <c r="ES126" s="495"/>
      <c r="ET126" s="495"/>
      <c r="EU126" s="495"/>
      <c r="EV126" s="495"/>
      <c r="EW126" s="495"/>
      <c r="EX126" s="495"/>
      <c r="EY126" s="495"/>
      <c r="EZ126" s="495"/>
      <c r="FA126" s="495"/>
      <c r="FB126" s="495"/>
    </row>
    <row r="127" spans="1:158" s="325" customFormat="1" hidden="1" x14ac:dyDescent="0.25">
      <c r="A127" s="246" t="s">
        <v>190</v>
      </c>
      <c r="B127" s="225"/>
      <c r="C127" s="225"/>
      <c r="D127" s="225"/>
      <c r="E127" s="225"/>
      <c r="F127" s="225"/>
      <c r="G127" s="495"/>
      <c r="H127" s="495"/>
      <c r="I127" s="495"/>
      <c r="J127" s="495"/>
      <c r="K127" s="495"/>
      <c r="L127" s="495"/>
      <c r="M127" s="495"/>
      <c r="N127" s="495"/>
      <c r="O127" s="495"/>
      <c r="P127" s="495"/>
      <c r="Q127" s="495"/>
      <c r="R127" s="495"/>
      <c r="S127" s="495"/>
      <c r="T127" s="495"/>
      <c r="U127" s="495"/>
      <c r="V127" s="495"/>
      <c r="W127" s="495"/>
      <c r="X127" s="495"/>
      <c r="Y127" s="495"/>
      <c r="Z127" s="495"/>
      <c r="AA127" s="495"/>
      <c r="AB127" s="495"/>
      <c r="AC127" s="495"/>
      <c r="AD127" s="495"/>
      <c r="AE127" s="495"/>
      <c r="AF127" s="495"/>
      <c r="AG127" s="495"/>
      <c r="AH127" s="495"/>
      <c r="AI127" s="495"/>
      <c r="AJ127" s="495"/>
      <c r="AK127" s="495"/>
      <c r="AL127" s="495"/>
      <c r="AM127" s="495"/>
      <c r="AN127" s="495"/>
      <c r="AO127" s="495"/>
      <c r="AP127" s="495"/>
      <c r="AQ127" s="495"/>
      <c r="AR127" s="495"/>
      <c r="AS127" s="495"/>
      <c r="AT127" s="495"/>
      <c r="AU127" s="495"/>
      <c r="AV127" s="495"/>
      <c r="AW127" s="495"/>
      <c r="AX127" s="495"/>
      <c r="AY127" s="495"/>
      <c r="AZ127" s="495"/>
      <c r="BA127" s="495"/>
      <c r="BB127" s="495"/>
      <c r="BC127" s="495"/>
      <c r="BD127" s="495"/>
      <c r="BE127" s="495"/>
      <c r="BF127" s="495"/>
      <c r="BG127" s="495"/>
      <c r="BH127" s="495"/>
      <c r="BI127" s="495"/>
      <c r="BJ127" s="495"/>
      <c r="BK127" s="495"/>
      <c r="BL127" s="495"/>
      <c r="BM127" s="495"/>
      <c r="BN127" s="495"/>
      <c r="BO127" s="495"/>
      <c r="BP127" s="495"/>
      <c r="BQ127" s="495"/>
      <c r="BR127" s="495"/>
      <c r="BS127" s="495"/>
      <c r="BT127" s="495"/>
      <c r="BU127" s="495"/>
      <c r="BV127" s="495"/>
      <c r="BW127" s="495"/>
      <c r="BX127" s="495"/>
      <c r="BY127" s="495"/>
      <c r="BZ127" s="495"/>
      <c r="CA127" s="495"/>
      <c r="CB127" s="495"/>
      <c r="CC127" s="495"/>
      <c r="CD127" s="495"/>
      <c r="CE127" s="495"/>
      <c r="CF127" s="495"/>
      <c r="CG127" s="495"/>
      <c r="CH127" s="495"/>
      <c r="CI127" s="495"/>
      <c r="CJ127" s="495"/>
      <c r="CK127" s="495"/>
      <c r="CL127" s="495"/>
      <c r="CM127" s="495"/>
      <c r="CN127" s="495"/>
      <c r="CO127" s="495"/>
      <c r="CP127" s="495"/>
      <c r="CQ127" s="495"/>
      <c r="CR127" s="495"/>
      <c r="CS127" s="495"/>
      <c r="CT127" s="495"/>
      <c r="CU127" s="495"/>
      <c r="CV127" s="495"/>
      <c r="CW127" s="495"/>
      <c r="CX127" s="495"/>
      <c r="CY127" s="495"/>
      <c r="CZ127" s="495"/>
      <c r="DA127" s="495"/>
      <c r="DB127" s="495"/>
      <c r="DC127" s="495"/>
      <c r="DD127" s="495"/>
      <c r="DE127" s="495"/>
      <c r="DF127" s="495"/>
      <c r="DG127" s="495"/>
      <c r="DH127" s="495"/>
      <c r="DI127" s="495"/>
      <c r="DJ127" s="495"/>
      <c r="DK127" s="495"/>
      <c r="DL127" s="495"/>
      <c r="DM127" s="495"/>
      <c r="DN127" s="495"/>
      <c r="DO127" s="495"/>
      <c r="DP127" s="495"/>
      <c r="DQ127" s="495"/>
      <c r="DR127" s="495"/>
      <c r="DS127" s="495"/>
      <c r="DT127" s="495"/>
      <c r="DU127" s="495"/>
      <c r="DV127" s="495"/>
      <c r="DW127" s="495"/>
      <c r="DX127" s="495"/>
      <c r="DY127" s="495"/>
      <c r="DZ127" s="495"/>
      <c r="EA127" s="495"/>
      <c r="EB127" s="495"/>
      <c r="EC127" s="495"/>
      <c r="ED127" s="495"/>
      <c r="EE127" s="495"/>
      <c r="EF127" s="495"/>
      <c r="EG127" s="495"/>
      <c r="EH127" s="495"/>
      <c r="EI127" s="495"/>
      <c r="EJ127" s="495"/>
      <c r="EK127" s="495"/>
      <c r="EL127" s="495"/>
      <c r="EM127" s="495"/>
      <c r="EN127" s="495"/>
      <c r="EO127" s="495"/>
      <c r="EP127" s="495"/>
      <c r="EQ127" s="495"/>
      <c r="ER127" s="495"/>
      <c r="ES127" s="495"/>
      <c r="ET127" s="495"/>
      <c r="EU127" s="495"/>
      <c r="EV127" s="495"/>
      <c r="EW127" s="495"/>
      <c r="EX127" s="495"/>
      <c r="EY127" s="495"/>
      <c r="EZ127" s="495"/>
      <c r="FA127" s="495"/>
      <c r="FB127" s="495"/>
    </row>
    <row r="128" spans="1:158" s="325" customFormat="1" hidden="1" x14ac:dyDescent="0.25">
      <c r="A128" s="256" t="s">
        <v>113</v>
      </c>
      <c r="B128" s="225"/>
      <c r="C128" s="226">
        <f>C129/8.5</f>
        <v>102.70588235294117</v>
      </c>
      <c r="D128" s="225"/>
      <c r="E128" s="225"/>
      <c r="F128" s="225"/>
      <c r="G128" s="495"/>
      <c r="H128" s="495"/>
      <c r="I128" s="495"/>
      <c r="J128" s="495"/>
      <c r="K128" s="495"/>
      <c r="L128" s="495"/>
      <c r="M128" s="495"/>
      <c r="N128" s="495"/>
      <c r="O128" s="495"/>
      <c r="P128" s="495"/>
      <c r="Q128" s="495"/>
      <c r="R128" s="495"/>
      <c r="S128" s="495"/>
      <c r="T128" s="495"/>
      <c r="U128" s="495"/>
      <c r="V128" s="495"/>
      <c r="W128" s="495"/>
      <c r="X128" s="495"/>
      <c r="Y128" s="495"/>
      <c r="Z128" s="495"/>
      <c r="AA128" s="495"/>
      <c r="AB128" s="495"/>
      <c r="AC128" s="495"/>
      <c r="AD128" s="495"/>
      <c r="AE128" s="495"/>
      <c r="AF128" s="495"/>
      <c r="AG128" s="495"/>
      <c r="AH128" s="495"/>
      <c r="AI128" s="495"/>
      <c r="AJ128" s="495"/>
      <c r="AK128" s="495"/>
      <c r="AL128" s="495"/>
      <c r="AM128" s="495"/>
      <c r="AN128" s="495"/>
      <c r="AO128" s="495"/>
      <c r="AP128" s="495"/>
      <c r="AQ128" s="495"/>
      <c r="AR128" s="495"/>
      <c r="AS128" s="495"/>
      <c r="AT128" s="495"/>
      <c r="AU128" s="495"/>
      <c r="AV128" s="495"/>
      <c r="AW128" s="495"/>
      <c r="AX128" s="495"/>
      <c r="AY128" s="495"/>
      <c r="AZ128" s="495"/>
      <c r="BA128" s="495"/>
      <c r="BB128" s="495"/>
      <c r="BC128" s="495"/>
      <c r="BD128" s="495"/>
      <c r="BE128" s="495"/>
      <c r="BF128" s="495"/>
      <c r="BG128" s="495"/>
      <c r="BH128" s="495"/>
      <c r="BI128" s="495"/>
      <c r="BJ128" s="495"/>
      <c r="BK128" s="495"/>
      <c r="BL128" s="495"/>
      <c r="BM128" s="495"/>
      <c r="BN128" s="495"/>
      <c r="BO128" s="495"/>
      <c r="BP128" s="495"/>
      <c r="BQ128" s="495"/>
      <c r="BR128" s="495"/>
      <c r="BS128" s="495"/>
      <c r="BT128" s="495"/>
      <c r="BU128" s="495"/>
      <c r="BV128" s="495"/>
      <c r="BW128" s="495"/>
      <c r="BX128" s="495"/>
      <c r="BY128" s="495"/>
      <c r="BZ128" s="495"/>
      <c r="CA128" s="495"/>
      <c r="CB128" s="495"/>
      <c r="CC128" s="495"/>
      <c r="CD128" s="495"/>
      <c r="CE128" s="495"/>
      <c r="CF128" s="495"/>
      <c r="CG128" s="495"/>
      <c r="CH128" s="495"/>
      <c r="CI128" s="495"/>
      <c r="CJ128" s="495"/>
      <c r="CK128" s="495"/>
      <c r="CL128" s="495"/>
      <c r="CM128" s="495"/>
      <c r="CN128" s="495"/>
      <c r="CO128" s="495"/>
      <c r="CP128" s="495"/>
      <c r="CQ128" s="495"/>
      <c r="CR128" s="495"/>
      <c r="CS128" s="495"/>
      <c r="CT128" s="495"/>
      <c r="CU128" s="495"/>
      <c r="CV128" s="495"/>
      <c r="CW128" s="495"/>
      <c r="CX128" s="495"/>
      <c r="CY128" s="495"/>
      <c r="CZ128" s="495"/>
      <c r="DA128" s="495"/>
      <c r="DB128" s="495"/>
      <c r="DC128" s="495"/>
      <c r="DD128" s="495"/>
      <c r="DE128" s="495"/>
      <c r="DF128" s="495"/>
      <c r="DG128" s="495"/>
      <c r="DH128" s="495"/>
      <c r="DI128" s="495"/>
      <c r="DJ128" s="495"/>
      <c r="DK128" s="495"/>
      <c r="DL128" s="495"/>
      <c r="DM128" s="495"/>
      <c r="DN128" s="495"/>
      <c r="DO128" s="495"/>
      <c r="DP128" s="495"/>
      <c r="DQ128" s="495"/>
      <c r="DR128" s="495"/>
      <c r="DS128" s="495"/>
      <c r="DT128" s="495"/>
      <c r="DU128" s="495"/>
      <c r="DV128" s="495"/>
      <c r="DW128" s="495"/>
      <c r="DX128" s="495"/>
      <c r="DY128" s="495"/>
      <c r="DZ128" s="495"/>
      <c r="EA128" s="495"/>
      <c r="EB128" s="495"/>
      <c r="EC128" s="495"/>
      <c r="ED128" s="495"/>
      <c r="EE128" s="495"/>
      <c r="EF128" s="495"/>
      <c r="EG128" s="495"/>
      <c r="EH128" s="495"/>
      <c r="EI128" s="495"/>
      <c r="EJ128" s="495"/>
      <c r="EK128" s="495"/>
      <c r="EL128" s="495"/>
      <c r="EM128" s="495"/>
      <c r="EN128" s="495"/>
      <c r="EO128" s="495"/>
      <c r="EP128" s="495"/>
      <c r="EQ128" s="495"/>
      <c r="ER128" s="495"/>
      <c r="ES128" s="495"/>
      <c r="ET128" s="495"/>
      <c r="EU128" s="495"/>
      <c r="EV128" s="495"/>
      <c r="EW128" s="495"/>
      <c r="EX128" s="495"/>
      <c r="EY128" s="495"/>
      <c r="EZ128" s="495"/>
      <c r="FA128" s="495"/>
      <c r="FB128" s="495"/>
    </row>
    <row r="129" spans="1:158" s="325" customFormat="1" hidden="1" x14ac:dyDescent="0.25">
      <c r="A129" s="249" t="s">
        <v>147</v>
      </c>
      <c r="B129" s="225"/>
      <c r="C129" s="603">
        <v>873</v>
      </c>
      <c r="D129" s="225"/>
      <c r="E129" s="225"/>
      <c r="F129" s="225"/>
      <c r="G129" s="495"/>
      <c r="H129" s="495"/>
      <c r="I129" s="495"/>
      <c r="J129" s="495"/>
      <c r="K129" s="495"/>
      <c r="L129" s="495"/>
      <c r="M129" s="495"/>
      <c r="N129" s="495"/>
      <c r="O129" s="495"/>
      <c r="P129" s="495"/>
      <c r="Q129" s="495"/>
      <c r="R129" s="495"/>
      <c r="S129" s="495"/>
      <c r="T129" s="495"/>
      <c r="U129" s="495"/>
      <c r="V129" s="495"/>
      <c r="W129" s="495"/>
      <c r="X129" s="495"/>
      <c r="Y129" s="495"/>
      <c r="Z129" s="495"/>
      <c r="AA129" s="495"/>
      <c r="AB129" s="495"/>
      <c r="AC129" s="495"/>
      <c r="AD129" s="495"/>
      <c r="AE129" s="495"/>
      <c r="AF129" s="495"/>
      <c r="AG129" s="495"/>
      <c r="AH129" s="495"/>
      <c r="AI129" s="495"/>
      <c r="AJ129" s="495"/>
      <c r="AK129" s="495"/>
      <c r="AL129" s="495"/>
      <c r="AM129" s="495"/>
      <c r="AN129" s="495"/>
      <c r="AO129" s="495"/>
      <c r="AP129" s="495"/>
      <c r="AQ129" s="495"/>
      <c r="AR129" s="495"/>
      <c r="AS129" s="495"/>
      <c r="AT129" s="495"/>
      <c r="AU129" s="495"/>
      <c r="AV129" s="495"/>
      <c r="AW129" s="495"/>
      <c r="AX129" s="495"/>
      <c r="AY129" s="495"/>
      <c r="AZ129" s="495"/>
      <c r="BA129" s="495"/>
      <c r="BB129" s="495"/>
      <c r="BC129" s="495"/>
      <c r="BD129" s="495"/>
      <c r="BE129" s="495"/>
      <c r="BF129" s="495"/>
      <c r="BG129" s="495"/>
      <c r="BH129" s="495"/>
      <c r="BI129" s="495"/>
      <c r="BJ129" s="495"/>
      <c r="BK129" s="495"/>
      <c r="BL129" s="495"/>
      <c r="BM129" s="495"/>
      <c r="BN129" s="495"/>
      <c r="BO129" s="495"/>
      <c r="BP129" s="495"/>
      <c r="BQ129" s="495"/>
      <c r="BR129" s="495"/>
      <c r="BS129" s="495"/>
      <c r="BT129" s="495"/>
      <c r="BU129" s="495"/>
      <c r="BV129" s="495"/>
      <c r="BW129" s="495"/>
      <c r="BX129" s="495"/>
      <c r="BY129" s="495"/>
      <c r="BZ129" s="495"/>
      <c r="CA129" s="495"/>
      <c r="CB129" s="495"/>
      <c r="CC129" s="495"/>
      <c r="CD129" s="495"/>
      <c r="CE129" s="495"/>
      <c r="CF129" s="495"/>
      <c r="CG129" s="495"/>
      <c r="CH129" s="495"/>
      <c r="CI129" s="495"/>
      <c r="CJ129" s="495"/>
      <c r="CK129" s="495"/>
      <c r="CL129" s="495"/>
      <c r="CM129" s="495"/>
      <c r="CN129" s="495"/>
      <c r="CO129" s="495"/>
      <c r="CP129" s="495"/>
      <c r="CQ129" s="495"/>
      <c r="CR129" s="495"/>
      <c r="CS129" s="495"/>
      <c r="CT129" s="495"/>
      <c r="CU129" s="495"/>
      <c r="CV129" s="495"/>
      <c r="CW129" s="495"/>
      <c r="CX129" s="495"/>
      <c r="CY129" s="495"/>
      <c r="CZ129" s="495"/>
      <c r="DA129" s="495"/>
      <c r="DB129" s="495"/>
      <c r="DC129" s="495"/>
      <c r="DD129" s="495"/>
      <c r="DE129" s="495"/>
      <c r="DF129" s="495"/>
      <c r="DG129" s="495"/>
      <c r="DH129" s="495"/>
      <c r="DI129" s="495"/>
      <c r="DJ129" s="495"/>
      <c r="DK129" s="495"/>
      <c r="DL129" s="495"/>
      <c r="DM129" s="495"/>
      <c r="DN129" s="495"/>
      <c r="DO129" s="495"/>
      <c r="DP129" s="495"/>
      <c r="DQ129" s="495"/>
      <c r="DR129" s="495"/>
      <c r="DS129" s="495"/>
      <c r="DT129" s="495"/>
      <c r="DU129" s="495"/>
      <c r="DV129" s="495"/>
      <c r="DW129" s="495"/>
      <c r="DX129" s="495"/>
      <c r="DY129" s="495"/>
      <c r="DZ129" s="495"/>
      <c r="EA129" s="495"/>
      <c r="EB129" s="495"/>
      <c r="EC129" s="495"/>
      <c r="ED129" s="495"/>
      <c r="EE129" s="495"/>
      <c r="EF129" s="495"/>
      <c r="EG129" s="495"/>
      <c r="EH129" s="495"/>
      <c r="EI129" s="495"/>
      <c r="EJ129" s="495"/>
      <c r="EK129" s="495"/>
      <c r="EL129" s="495"/>
      <c r="EM129" s="495"/>
      <c r="EN129" s="495"/>
      <c r="EO129" s="495"/>
      <c r="EP129" s="495"/>
      <c r="EQ129" s="495"/>
      <c r="ER129" s="495"/>
      <c r="ES129" s="495"/>
      <c r="ET129" s="495"/>
      <c r="EU129" s="495"/>
      <c r="EV129" s="495"/>
      <c r="EW129" s="495"/>
      <c r="EX129" s="495"/>
      <c r="EY129" s="495"/>
      <c r="EZ129" s="495"/>
      <c r="FA129" s="495"/>
      <c r="FB129" s="495"/>
    </row>
    <row r="130" spans="1:158" s="325" customFormat="1" ht="30" hidden="1" x14ac:dyDescent="0.25">
      <c r="A130" s="599" t="s">
        <v>114</v>
      </c>
      <c r="B130" s="225"/>
      <c r="C130" s="225"/>
      <c r="D130" s="225"/>
      <c r="E130" s="225"/>
      <c r="F130" s="225"/>
      <c r="G130" s="495"/>
      <c r="H130" s="495"/>
      <c r="I130" s="495"/>
      <c r="J130" s="495"/>
      <c r="K130" s="495"/>
      <c r="L130" s="495"/>
      <c r="M130" s="495"/>
      <c r="N130" s="495"/>
      <c r="O130" s="495"/>
      <c r="P130" s="495"/>
      <c r="Q130" s="495"/>
      <c r="R130" s="495"/>
      <c r="S130" s="495"/>
      <c r="T130" s="495"/>
      <c r="U130" s="495"/>
      <c r="V130" s="495"/>
      <c r="W130" s="495"/>
      <c r="X130" s="495"/>
      <c r="Y130" s="495"/>
      <c r="Z130" s="495"/>
      <c r="AA130" s="495"/>
      <c r="AB130" s="495"/>
      <c r="AC130" s="495"/>
      <c r="AD130" s="495"/>
      <c r="AE130" s="495"/>
      <c r="AF130" s="495"/>
      <c r="AG130" s="495"/>
      <c r="AH130" s="495"/>
      <c r="AI130" s="495"/>
      <c r="AJ130" s="495"/>
      <c r="AK130" s="495"/>
      <c r="AL130" s="495"/>
      <c r="AM130" s="495"/>
      <c r="AN130" s="495"/>
      <c r="AO130" s="495"/>
      <c r="AP130" s="495"/>
      <c r="AQ130" s="495"/>
      <c r="AR130" s="495"/>
      <c r="AS130" s="495"/>
      <c r="AT130" s="495"/>
      <c r="AU130" s="495"/>
      <c r="AV130" s="495"/>
      <c r="AW130" s="495"/>
      <c r="AX130" s="495"/>
      <c r="AY130" s="495"/>
      <c r="AZ130" s="495"/>
      <c r="BA130" s="495"/>
      <c r="BB130" s="495"/>
      <c r="BC130" s="495"/>
      <c r="BD130" s="495"/>
      <c r="BE130" s="495"/>
      <c r="BF130" s="495"/>
      <c r="BG130" s="495"/>
      <c r="BH130" s="495"/>
      <c r="BI130" s="495"/>
      <c r="BJ130" s="495"/>
      <c r="BK130" s="495"/>
      <c r="BL130" s="495"/>
      <c r="BM130" s="495"/>
      <c r="BN130" s="495"/>
      <c r="BO130" s="495"/>
      <c r="BP130" s="495"/>
      <c r="BQ130" s="495"/>
      <c r="BR130" s="495"/>
      <c r="BS130" s="495"/>
      <c r="BT130" s="495"/>
      <c r="BU130" s="495"/>
      <c r="BV130" s="495"/>
      <c r="BW130" s="495"/>
      <c r="BX130" s="495"/>
      <c r="BY130" s="495"/>
      <c r="BZ130" s="495"/>
      <c r="CA130" s="495"/>
      <c r="CB130" s="495"/>
      <c r="CC130" s="495"/>
      <c r="CD130" s="495"/>
      <c r="CE130" s="495"/>
      <c r="CF130" s="495"/>
      <c r="CG130" s="495"/>
      <c r="CH130" s="495"/>
      <c r="CI130" s="495"/>
      <c r="CJ130" s="495"/>
      <c r="CK130" s="495"/>
      <c r="CL130" s="495"/>
      <c r="CM130" s="495"/>
      <c r="CN130" s="495"/>
      <c r="CO130" s="495"/>
      <c r="CP130" s="495"/>
      <c r="CQ130" s="495"/>
      <c r="CR130" s="495"/>
      <c r="CS130" s="495"/>
      <c r="CT130" s="495"/>
      <c r="CU130" s="495"/>
      <c r="CV130" s="495"/>
      <c r="CW130" s="495"/>
      <c r="CX130" s="495"/>
      <c r="CY130" s="495"/>
      <c r="CZ130" s="495"/>
      <c r="DA130" s="495"/>
      <c r="DB130" s="495"/>
      <c r="DC130" s="495"/>
      <c r="DD130" s="495"/>
      <c r="DE130" s="495"/>
      <c r="DF130" s="495"/>
      <c r="DG130" s="495"/>
      <c r="DH130" s="495"/>
      <c r="DI130" s="495"/>
      <c r="DJ130" s="495"/>
      <c r="DK130" s="495"/>
      <c r="DL130" s="495"/>
      <c r="DM130" s="495"/>
      <c r="DN130" s="495"/>
      <c r="DO130" s="495"/>
      <c r="DP130" s="495"/>
      <c r="DQ130" s="495"/>
      <c r="DR130" s="495"/>
      <c r="DS130" s="495"/>
      <c r="DT130" s="495"/>
      <c r="DU130" s="495"/>
      <c r="DV130" s="495"/>
      <c r="DW130" s="495"/>
      <c r="DX130" s="495"/>
      <c r="DY130" s="495"/>
      <c r="DZ130" s="495"/>
      <c r="EA130" s="495"/>
      <c r="EB130" s="495"/>
      <c r="EC130" s="495"/>
      <c r="ED130" s="495"/>
      <c r="EE130" s="495"/>
      <c r="EF130" s="495"/>
      <c r="EG130" s="495"/>
      <c r="EH130" s="495"/>
      <c r="EI130" s="495"/>
      <c r="EJ130" s="495"/>
      <c r="EK130" s="495"/>
      <c r="EL130" s="495"/>
      <c r="EM130" s="495"/>
      <c r="EN130" s="495"/>
      <c r="EO130" s="495"/>
      <c r="EP130" s="495"/>
      <c r="EQ130" s="495"/>
      <c r="ER130" s="495"/>
      <c r="ES130" s="495"/>
      <c r="ET130" s="495"/>
      <c r="EU130" s="495"/>
      <c r="EV130" s="495"/>
      <c r="EW130" s="495"/>
      <c r="EX130" s="495"/>
      <c r="EY130" s="495"/>
      <c r="EZ130" s="495"/>
      <c r="FA130" s="495"/>
      <c r="FB130" s="495"/>
    </row>
    <row r="131" spans="1:158" s="325" customFormat="1" ht="15" hidden="1" customHeight="1" thickBot="1" x14ac:dyDescent="0.3">
      <c r="A131" s="331" t="s">
        <v>191</v>
      </c>
      <c r="B131" s="444"/>
      <c r="C131" s="234">
        <f>C127+ROUND(C129/3.9,0)+C130+C125</f>
        <v>234</v>
      </c>
      <c r="D131" s="444"/>
      <c r="E131" s="444"/>
      <c r="F131" s="444"/>
      <c r="G131" s="495"/>
      <c r="H131" s="495"/>
      <c r="I131" s="495"/>
      <c r="J131" s="495"/>
      <c r="K131" s="495"/>
      <c r="L131" s="495"/>
      <c r="M131" s="495"/>
      <c r="N131" s="495"/>
      <c r="O131" s="495"/>
      <c r="P131" s="495"/>
      <c r="Q131" s="495"/>
      <c r="R131" s="495"/>
      <c r="S131" s="495"/>
      <c r="T131" s="495"/>
      <c r="U131" s="495"/>
      <c r="V131" s="495"/>
      <c r="W131" s="495"/>
      <c r="X131" s="495"/>
      <c r="Y131" s="495"/>
      <c r="Z131" s="495"/>
      <c r="AA131" s="495"/>
      <c r="AB131" s="495"/>
      <c r="AC131" s="495"/>
      <c r="AD131" s="495"/>
      <c r="AE131" s="495"/>
      <c r="AF131" s="495"/>
      <c r="AG131" s="495"/>
      <c r="AH131" s="495"/>
      <c r="AI131" s="495"/>
      <c r="AJ131" s="495"/>
      <c r="AK131" s="495"/>
      <c r="AL131" s="495"/>
      <c r="AM131" s="495"/>
      <c r="AN131" s="495"/>
      <c r="AO131" s="495"/>
      <c r="AP131" s="495"/>
      <c r="AQ131" s="495"/>
      <c r="AR131" s="495"/>
      <c r="AS131" s="495"/>
      <c r="AT131" s="495"/>
      <c r="AU131" s="495"/>
      <c r="AV131" s="495"/>
      <c r="AW131" s="495"/>
      <c r="AX131" s="495"/>
      <c r="AY131" s="495"/>
      <c r="AZ131" s="495"/>
      <c r="BA131" s="495"/>
      <c r="BB131" s="495"/>
      <c r="BC131" s="495"/>
      <c r="BD131" s="495"/>
      <c r="BE131" s="495"/>
      <c r="BF131" s="495"/>
      <c r="BG131" s="495"/>
      <c r="BH131" s="495"/>
      <c r="BI131" s="495"/>
      <c r="BJ131" s="495"/>
      <c r="BK131" s="495"/>
      <c r="BL131" s="495"/>
      <c r="BM131" s="495"/>
      <c r="BN131" s="495"/>
      <c r="BO131" s="495"/>
      <c r="BP131" s="495"/>
      <c r="BQ131" s="495"/>
      <c r="BR131" s="495"/>
      <c r="BS131" s="495"/>
      <c r="BT131" s="495"/>
      <c r="BU131" s="495"/>
      <c r="BV131" s="495"/>
      <c r="BW131" s="495"/>
      <c r="BX131" s="495"/>
      <c r="BY131" s="495"/>
      <c r="BZ131" s="495"/>
      <c r="CA131" s="495"/>
      <c r="CB131" s="495"/>
      <c r="CC131" s="495"/>
      <c r="CD131" s="495"/>
      <c r="CE131" s="495"/>
      <c r="CF131" s="495"/>
      <c r="CG131" s="495"/>
      <c r="CH131" s="495"/>
      <c r="CI131" s="495"/>
      <c r="CJ131" s="495"/>
      <c r="CK131" s="495"/>
      <c r="CL131" s="495"/>
      <c r="CM131" s="495"/>
      <c r="CN131" s="495"/>
      <c r="CO131" s="495"/>
      <c r="CP131" s="495"/>
      <c r="CQ131" s="495"/>
      <c r="CR131" s="495"/>
      <c r="CS131" s="495"/>
      <c r="CT131" s="495"/>
      <c r="CU131" s="495"/>
      <c r="CV131" s="495"/>
      <c r="CW131" s="495"/>
      <c r="CX131" s="495"/>
      <c r="CY131" s="495"/>
      <c r="CZ131" s="495"/>
      <c r="DA131" s="495"/>
      <c r="DB131" s="495"/>
      <c r="DC131" s="495"/>
      <c r="DD131" s="495"/>
      <c r="DE131" s="495"/>
      <c r="DF131" s="495"/>
      <c r="DG131" s="495"/>
      <c r="DH131" s="495"/>
      <c r="DI131" s="495"/>
      <c r="DJ131" s="495"/>
      <c r="DK131" s="495"/>
      <c r="DL131" s="495"/>
      <c r="DM131" s="495"/>
      <c r="DN131" s="495"/>
      <c r="DO131" s="495"/>
      <c r="DP131" s="495"/>
      <c r="DQ131" s="495"/>
      <c r="DR131" s="495"/>
      <c r="DS131" s="495"/>
      <c r="DT131" s="495"/>
      <c r="DU131" s="495"/>
      <c r="DV131" s="495"/>
      <c r="DW131" s="495"/>
      <c r="DX131" s="495"/>
      <c r="DY131" s="495"/>
      <c r="DZ131" s="495"/>
      <c r="EA131" s="495"/>
      <c r="EB131" s="495"/>
      <c r="EC131" s="495"/>
      <c r="ED131" s="495"/>
      <c r="EE131" s="495"/>
      <c r="EF131" s="495"/>
      <c r="EG131" s="495"/>
      <c r="EH131" s="495"/>
      <c r="EI131" s="495"/>
      <c r="EJ131" s="495"/>
      <c r="EK131" s="495"/>
      <c r="EL131" s="495"/>
      <c r="EM131" s="495"/>
      <c r="EN131" s="495"/>
      <c r="EO131" s="495"/>
      <c r="EP131" s="495"/>
      <c r="EQ131" s="495"/>
      <c r="ER131" s="495"/>
      <c r="ES131" s="495"/>
      <c r="ET131" s="495"/>
      <c r="EU131" s="495"/>
      <c r="EV131" s="495"/>
      <c r="EW131" s="495"/>
      <c r="EX131" s="495"/>
      <c r="EY131" s="495"/>
      <c r="EZ131" s="495"/>
      <c r="FA131" s="495"/>
      <c r="FB131" s="495"/>
    </row>
    <row r="132" spans="1:158" s="325" customFormat="1" ht="15" hidden="1" customHeight="1" thickBot="1" x14ac:dyDescent="0.3">
      <c r="A132" s="279" t="s">
        <v>10</v>
      </c>
      <c r="B132" s="593"/>
      <c r="C132" s="593"/>
      <c r="D132" s="593"/>
      <c r="E132" s="593"/>
      <c r="F132" s="593"/>
      <c r="G132" s="495"/>
      <c r="H132" s="495"/>
      <c r="I132" s="495"/>
      <c r="J132" s="495"/>
      <c r="K132" s="495"/>
      <c r="L132" s="495"/>
      <c r="M132" s="495"/>
      <c r="N132" s="495"/>
      <c r="O132" s="495"/>
      <c r="P132" s="495"/>
      <c r="Q132" s="495"/>
      <c r="R132" s="495"/>
      <c r="S132" s="495"/>
      <c r="T132" s="495"/>
      <c r="U132" s="495"/>
      <c r="V132" s="495"/>
      <c r="W132" s="495"/>
      <c r="X132" s="495"/>
      <c r="Y132" s="495"/>
      <c r="Z132" s="495"/>
      <c r="AA132" s="495"/>
      <c r="AB132" s="495"/>
      <c r="AC132" s="495"/>
      <c r="AD132" s="495"/>
      <c r="AE132" s="495"/>
      <c r="AF132" s="495"/>
      <c r="AG132" s="495"/>
      <c r="AH132" s="495"/>
      <c r="AI132" s="495"/>
      <c r="AJ132" s="495"/>
      <c r="AK132" s="495"/>
      <c r="AL132" s="495"/>
      <c r="AM132" s="495"/>
      <c r="AN132" s="495"/>
      <c r="AO132" s="495"/>
      <c r="AP132" s="495"/>
      <c r="AQ132" s="495"/>
      <c r="AR132" s="495"/>
      <c r="AS132" s="495"/>
      <c r="AT132" s="495"/>
      <c r="AU132" s="495"/>
      <c r="AV132" s="495"/>
      <c r="AW132" s="495"/>
      <c r="AX132" s="495"/>
      <c r="AY132" s="495"/>
      <c r="AZ132" s="495"/>
      <c r="BA132" s="495"/>
      <c r="BB132" s="495"/>
      <c r="BC132" s="495"/>
      <c r="BD132" s="495"/>
      <c r="BE132" s="495"/>
      <c r="BF132" s="495"/>
      <c r="BG132" s="495"/>
      <c r="BH132" s="495"/>
      <c r="BI132" s="495"/>
      <c r="BJ132" s="495"/>
      <c r="BK132" s="495"/>
      <c r="BL132" s="495"/>
      <c r="BM132" s="495"/>
      <c r="BN132" s="495"/>
      <c r="BO132" s="495"/>
      <c r="BP132" s="495"/>
      <c r="BQ132" s="495"/>
      <c r="BR132" s="495"/>
      <c r="BS132" s="495"/>
      <c r="BT132" s="495"/>
      <c r="BU132" s="495"/>
      <c r="BV132" s="495"/>
      <c r="BW132" s="495"/>
      <c r="BX132" s="495"/>
      <c r="BY132" s="495"/>
      <c r="BZ132" s="495"/>
      <c r="CA132" s="495"/>
      <c r="CB132" s="495"/>
      <c r="CC132" s="495"/>
      <c r="CD132" s="495"/>
      <c r="CE132" s="495"/>
      <c r="CF132" s="495"/>
      <c r="CG132" s="495"/>
      <c r="CH132" s="495"/>
      <c r="CI132" s="495"/>
      <c r="CJ132" s="495"/>
      <c r="CK132" s="495"/>
      <c r="CL132" s="495"/>
      <c r="CM132" s="495"/>
      <c r="CN132" s="495"/>
      <c r="CO132" s="495"/>
      <c r="CP132" s="495"/>
      <c r="CQ132" s="495"/>
      <c r="CR132" s="495"/>
      <c r="CS132" s="495"/>
      <c r="CT132" s="495"/>
      <c r="CU132" s="495"/>
      <c r="CV132" s="495"/>
      <c r="CW132" s="495"/>
      <c r="CX132" s="495"/>
      <c r="CY132" s="495"/>
      <c r="CZ132" s="495"/>
      <c r="DA132" s="495"/>
      <c r="DB132" s="495"/>
      <c r="DC132" s="495"/>
      <c r="DD132" s="495"/>
      <c r="DE132" s="495"/>
      <c r="DF132" s="495"/>
      <c r="DG132" s="495"/>
      <c r="DH132" s="495"/>
      <c r="DI132" s="495"/>
      <c r="DJ132" s="495"/>
      <c r="DK132" s="495"/>
      <c r="DL132" s="495"/>
      <c r="DM132" s="495"/>
      <c r="DN132" s="495"/>
      <c r="DO132" s="495"/>
      <c r="DP132" s="495"/>
      <c r="DQ132" s="495"/>
      <c r="DR132" s="495"/>
      <c r="DS132" s="495"/>
      <c r="DT132" s="495"/>
      <c r="DU132" s="495"/>
      <c r="DV132" s="495"/>
      <c r="DW132" s="495"/>
      <c r="DX132" s="495"/>
      <c r="DY132" s="495"/>
      <c r="DZ132" s="495"/>
      <c r="EA132" s="495"/>
      <c r="EB132" s="495"/>
      <c r="EC132" s="495"/>
      <c r="ED132" s="495"/>
      <c r="EE132" s="495"/>
      <c r="EF132" s="495"/>
      <c r="EG132" s="495"/>
      <c r="EH132" s="495"/>
      <c r="EI132" s="495"/>
      <c r="EJ132" s="495"/>
      <c r="EK132" s="495"/>
      <c r="EL132" s="495"/>
      <c r="EM132" s="495"/>
      <c r="EN132" s="495"/>
      <c r="EO132" s="495"/>
      <c r="EP132" s="495"/>
      <c r="EQ132" s="495"/>
      <c r="ER132" s="495"/>
      <c r="ES132" s="495"/>
      <c r="ET132" s="495"/>
      <c r="EU132" s="495"/>
      <c r="EV132" s="495"/>
      <c r="EW132" s="495"/>
      <c r="EX132" s="495"/>
      <c r="EY132" s="495"/>
      <c r="EZ132" s="495"/>
      <c r="FA132" s="495"/>
      <c r="FB132" s="495"/>
    </row>
    <row r="133" spans="1:158" s="325" customFormat="1" ht="15" hidden="1" customHeight="1" x14ac:dyDescent="0.25">
      <c r="A133" s="294" t="s">
        <v>276</v>
      </c>
      <c r="B133" s="225"/>
      <c r="C133" s="225"/>
      <c r="D133" s="225"/>
      <c r="E133" s="225"/>
      <c r="F133" s="225"/>
      <c r="G133" s="495"/>
      <c r="H133" s="495"/>
      <c r="I133" s="495"/>
      <c r="J133" s="495"/>
      <c r="K133" s="495"/>
      <c r="L133" s="495"/>
      <c r="M133" s="495"/>
      <c r="N133" s="495"/>
      <c r="O133" s="495"/>
      <c r="P133" s="495"/>
      <c r="Q133" s="495"/>
      <c r="R133" s="495"/>
      <c r="S133" s="495"/>
      <c r="T133" s="495"/>
      <c r="U133" s="495"/>
      <c r="V133" s="495"/>
      <c r="W133" s="495"/>
      <c r="X133" s="495"/>
      <c r="Y133" s="495"/>
      <c r="Z133" s="495"/>
      <c r="AA133" s="495"/>
      <c r="AB133" s="495"/>
      <c r="AC133" s="495"/>
      <c r="AD133" s="495"/>
      <c r="AE133" s="495"/>
      <c r="AF133" s="495"/>
      <c r="AG133" s="495"/>
      <c r="AH133" s="495"/>
      <c r="AI133" s="495"/>
      <c r="AJ133" s="495"/>
      <c r="AK133" s="495"/>
      <c r="AL133" s="495"/>
      <c r="AM133" s="495"/>
      <c r="AN133" s="495"/>
      <c r="AO133" s="495"/>
      <c r="AP133" s="495"/>
      <c r="AQ133" s="495"/>
      <c r="AR133" s="495"/>
      <c r="AS133" s="495"/>
      <c r="AT133" s="495"/>
      <c r="AU133" s="495"/>
      <c r="AV133" s="495"/>
      <c r="AW133" s="495"/>
      <c r="AX133" s="495"/>
      <c r="AY133" s="495"/>
      <c r="AZ133" s="495"/>
      <c r="BA133" s="495"/>
      <c r="BB133" s="495"/>
      <c r="BC133" s="495"/>
      <c r="BD133" s="495"/>
      <c r="BE133" s="495"/>
      <c r="BF133" s="495"/>
      <c r="BG133" s="495"/>
      <c r="BH133" s="495"/>
      <c r="BI133" s="495"/>
      <c r="BJ133" s="495"/>
      <c r="BK133" s="495"/>
      <c r="BL133" s="495"/>
      <c r="BM133" s="495"/>
      <c r="BN133" s="495"/>
      <c r="BO133" s="495"/>
      <c r="BP133" s="495"/>
      <c r="BQ133" s="495"/>
      <c r="BR133" s="495"/>
      <c r="BS133" s="495"/>
      <c r="BT133" s="495"/>
      <c r="BU133" s="495"/>
      <c r="BV133" s="495"/>
      <c r="BW133" s="495"/>
      <c r="BX133" s="495"/>
      <c r="BY133" s="495"/>
      <c r="BZ133" s="495"/>
      <c r="CA133" s="495"/>
      <c r="CB133" s="495"/>
      <c r="CC133" s="495"/>
      <c r="CD133" s="495"/>
      <c r="CE133" s="495"/>
      <c r="CF133" s="495"/>
      <c r="CG133" s="495"/>
      <c r="CH133" s="495"/>
      <c r="CI133" s="495"/>
      <c r="CJ133" s="495"/>
      <c r="CK133" s="495"/>
      <c r="CL133" s="495"/>
      <c r="CM133" s="495"/>
      <c r="CN133" s="495"/>
      <c r="CO133" s="495"/>
      <c r="CP133" s="495"/>
      <c r="CQ133" s="495"/>
      <c r="CR133" s="495"/>
      <c r="CS133" s="495"/>
      <c r="CT133" s="495"/>
      <c r="CU133" s="495"/>
      <c r="CV133" s="495"/>
      <c r="CW133" s="495"/>
      <c r="CX133" s="495"/>
      <c r="CY133" s="495"/>
      <c r="CZ133" s="495"/>
      <c r="DA133" s="495"/>
      <c r="DB133" s="495"/>
      <c r="DC133" s="495"/>
      <c r="DD133" s="495"/>
      <c r="DE133" s="495"/>
      <c r="DF133" s="495"/>
      <c r="DG133" s="495"/>
      <c r="DH133" s="495"/>
      <c r="DI133" s="495"/>
      <c r="DJ133" s="495"/>
      <c r="DK133" s="495"/>
      <c r="DL133" s="495"/>
      <c r="DM133" s="495"/>
      <c r="DN133" s="495"/>
      <c r="DO133" s="495"/>
      <c r="DP133" s="495"/>
      <c r="DQ133" s="495"/>
      <c r="DR133" s="495"/>
      <c r="DS133" s="495"/>
      <c r="DT133" s="495"/>
      <c r="DU133" s="495"/>
      <c r="DV133" s="495"/>
      <c r="DW133" s="495"/>
      <c r="DX133" s="495"/>
      <c r="DY133" s="495"/>
      <c r="DZ133" s="495"/>
      <c r="EA133" s="495"/>
      <c r="EB133" s="495"/>
      <c r="EC133" s="495"/>
      <c r="ED133" s="495"/>
      <c r="EE133" s="495"/>
      <c r="EF133" s="495"/>
      <c r="EG133" s="495"/>
      <c r="EH133" s="495"/>
      <c r="EI133" s="495"/>
      <c r="EJ133" s="495"/>
      <c r="EK133" s="495"/>
      <c r="EL133" s="495"/>
      <c r="EM133" s="495"/>
      <c r="EN133" s="495"/>
      <c r="EO133" s="495"/>
      <c r="EP133" s="495"/>
      <c r="EQ133" s="495"/>
      <c r="ER133" s="495"/>
      <c r="ES133" s="495"/>
      <c r="ET133" s="495"/>
      <c r="EU133" s="495"/>
      <c r="EV133" s="495"/>
      <c r="EW133" s="495"/>
      <c r="EX133" s="495"/>
      <c r="EY133" s="495"/>
      <c r="EZ133" s="495"/>
      <c r="FA133" s="495"/>
      <c r="FB133" s="495"/>
    </row>
    <row r="134" spans="1:158" s="325" customFormat="1" ht="15" hidden="1" customHeight="1" x14ac:dyDescent="0.25">
      <c r="A134" s="605" t="s">
        <v>150</v>
      </c>
      <c r="B134" s="225"/>
      <c r="C134" s="225"/>
      <c r="D134" s="225"/>
      <c r="E134" s="225"/>
      <c r="F134" s="225"/>
      <c r="G134" s="495"/>
      <c r="H134" s="495"/>
      <c r="I134" s="495"/>
      <c r="J134" s="495"/>
      <c r="K134" s="495"/>
      <c r="L134" s="495"/>
      <c r="M134" s="495"/>
      <c r="N134" s="495"/>
      <c r="O134" s="495"/>
      <c r="P134" s="495"/>
      <c r="Q134" s="495"/>
      <c r="R134" s="495"/>
      <c r="S134" s="495"/>
      <c r="T134" s="495"/>
      <c r="U134" s="495"/>
      <c r="V134" s="495"/>
      <c r="W134" s="495"/>
      <c r="X134" s="495"/>
      <c r="Y134" s="495"/>
      <c r="Z134" s="495"/>
      <c r="AA134" s="495"/>
      <c r="AB134" s="495"/>
      <c r="AC134" s="495"/>
      <c r="AD134" s="495"/>
      <c r="AE134" s="495"/>
      <c r="AF134" s="495"/>
      <c r="AG134" s="495"/>
      <c r="AH134" s="495"/>
      <c r="AI134" s="495"/>
      <c r="AJ134" s="495"/>
      <c r="AK134" s="495"/>
      <c r="AL134" s="495"/>
      <c r="AM134" s="495"/>
      <c r="AN134" s="495"/>
      <c r="AO134" s="495"/>
      <c r="AP134" s="495"/>
      <c r="AQ134" s="495"/>
      <c r="AR134" s="495"/>
      <c r="AS134" s="495"/>
      <c r="AT134" s="495"/>
      <c r="AU134" s="495"/>
      <c r="AV134" s="495"/>
      <c r="AW134" s="495"/>
      <c r="AX134" s="495"/>
      <c r="AY134" s="495"/>
      <c r="AZ134" s="495"/>
      <c r="BA134" s="495"/>
      <c r="BB134" s="495"/>
      <c r="BC134" s="495"/>
      <c r="BD134" s="495"/>
      <c r="BE134" s="495"/>
      <c r="BF134" s="495"/>
      <c r="BG134" s="495"/>
      <c r="BH134" s="495"/>
      <c r="BI134" s="495"/>
      <c r="BJ134" s="495"/>
      <c r="BK134" s="495"/>
      <c r="BL134" s="495"/>
      <c r="BM134" s="495"/>
      <c r="BN134" s="495"/>
      <c r="BO134" s="495"/>
      <c r="BP134" s="495"/>
      <c r="BQ134" s="495"/>
      <c r="BR134" s="495"/>
      <c r="BS134" s="495"/>
      <c r="BT134" s="495"/>
      <c r="BU134" s="495"/>
      <c r="BV134" s="495"/>
      <c r="BW134" s="495"/>
      <c r="BX134" s="495"/>
      <c r="BY134" s="495"/>
      <c r="BZ134" s="495"/>
      <c r="CA134" s="495"/>
      <c r="CB134" s="495"/>
      <c r="CC134" s="495"/>
      <c r="CD134" s="495"/>
      <c r="CE134" s="495"/>
      <c r="CF134" s="495"/>
      <c r="CG134" s="495"/>
      <c r="CH134" s="495"/>
      <c r="CI134" s="495"/>
      <c r="CJ134" s="495"/>
      <c r="CK134" s="495"/>
      <c r="CL134" s="495"/>
      <c r="CM134" s="495"/>
      <c r="CN134" s="495"/>
      <c r="CO134" s="495"/>
      <c r="CP134" s="495"/>
      <c r="CQ134" s="495"/>
      <c r="CR134" s="495"/>
      <c r="CS134" s="495"/>
      <c r="CT134" s="495"/>
      <c r="CU134" s="495"/>
      <c r="CV134" s="495"/>
      <c r="CW134" s="495"/>
      <c r="CX134" s="495"/>
      <c r="CY134" s="495"/>
      <c r="CZ134" s="495"/>
      <c r="DA134" s="495"/>
      <c r="DB134" s="495"/>
      <c r="DC134" s="495"/>
      <c r="DD134" s="495"/>
      <c r="DE134" s="495"/>
      <c r="DF134" s="495"/>
      <c r="DG134" s="495"/>
      <c r="DH134" s="495"/>
      <c r="DI134" s="495"/>
      <c r="DJ134" s="495"/>
      <c r="DK134" s="495"/>
      <c r="DL134" s="495"/>
      <c r="DM134" s="495"/>
      <c r="DN134" s="495"/>
      <c r="DO134" s="495"/>
      <c r="DP134" s="495"/>
      <c r="DQ134" s="495"/>
      <c r="DR134" s="495"/>
      <c r="DS134" s="495"/>
      <c r="DT134" s="495"/>
      <c r="DU134" s="495"/>
      <c r="DV134" s="495"/>
      <c r="DW134" s="495"/>
      <c r="DX134" s="495"/>
      <c r="DY134" s="495"/>
      <c r="DZ134" s="495"/>
      <c r="EA134" s="495"/>
      <c r="EB134" s="495"/>
      <c r="EC134" s="495"/>
      <c r="ED134" s="495"/>
      <c r="EE134" s="495"/>
      <c r="EF134" s="495"/>
      <c r="EG134" s="495"/>
      <c r="EH134" s="495"/>
      <c r="EI134" s="495"/>
      <c r="EJ134" s="495"/>
      <c r="EK134" s="495"/>
      <c r="EL134" s="495"/>
      <c r="EM134" s="495"/>
      <c r="EN134" s="495"/>
      <c r="EO134" s="495"/>
      <c r="EP134" s="495"/>
      <c r="EQ134" s="495"/>
      <c r="ER134" s="495"/>
      <c r="ES134" s="495"/>
      <c r="ET134" s="495"/>
      <c r="EU134" s="495"/>
      <c r="EV134" s="495"/>
      <c r="EW134" s="495"/>
      <c r="EX134" s="495"/>
      <c r="EY134" s="495"/>
      <c r="EZ134" s="495"/>
      <c r="FA134" s="495"/>
      <c r="FB134" s="495"/>
    </row>
    <row r="135" spans="1:158" s="325" customFormat="1" hidden="1" x14ac:dyDescent="0.25">
      <c r="A135" s="327" t="s">
        <v>115</v>
      </c>
      <c r="B135" s="225"/>
      <c r="C135" s="225">
        <f>C136/2.7</f>
        <v>10</v>
      </c>
      <c r="D135" s="225"/>
      <c r="E135" s="225"/>
      <c r="F135" s="225"/>
      <c r="G135" s="495"/>
      <c r="H135" s="495"/>
      <c r="I135" s="495"/>
      <c r="J135" s="495"/>
      <c r="K135" s="495"/>
      <c r="L135" s="495"/>
      <c r="M135" s="495"/>
      <c r="N135" s="495"/>
      <c r="O135" s="495"/>
      <c r="P135" s="495"/>
      <c r="Q135" s="495"/>
      <c r="R135" s="495"/>
      <c r="S135" s="495"/>
      <c r="T135" s="495"/>
      <c r="U135" s="495"/>
      <c r="V135" s="495"/>
      <c r="W135" s="495"/>
      <c r="X135" s="495"/>
      <c r="Y135" s="495"/>
      <c r="Z135" s="495"/>
      <c r="AA135" s="495"/>
      <c r="AB135" s="495"/>
      <c r="AC135" s="495"/>
      <c r="AD135" s="495"/>
      <c r="AE135" s="495"/>
      <c r="AF135" s="495"/>
      <c r="AG135" s="495"/>
      <c r="AH135" s="495"/>
      <c r="AI135" s="495"/>
      <c r="AJ135" s="495"/>
      <c r="AK135" s="495"/>
      <c r="AL135" s="495"/>
      <c r="AM135" s="495"/>
      <c r="AN135" s="495"/>
      <c r="AO135" s="495"/>
      <c r="AP135" s="495"/>
      <c r="AQ135" s="495"/>
      <c r="AR135" s="495"/>
      <c r="AS135" s="495"/>
      <c r="AT135" s="495"/>
      <c r="AU135" s="495"/>
      <c r="AV135" s="495"/>
      <c r="AW135" s="495"/>
      <c r="AX135" s="495"/>
      <c r="AY135" s="495"/>
      <c r="AZ135" s="495"/>
      <c r="BA135" s="495"/>
      <c r="BB135" s="495"/>
      <c r="BC135" s="495"/>
      <c r="BD135" s="495"/>
      <c r="BE135" s="495"/>
      <c r="BF135" s="495"/>
      <c r="BG135" s="495"/>
      <c r="BH135" s="495"/>
      <c r="BI135" s="495"/>
      <c r="BJ135" s="495"/>
      <c r="BK135" s="495"/>
      <c r="BL135" s="495"/>
      <c r="BM135" s="495"/>
      <c r="BN135" s="495"/>
      <c r="BO135" s="495"/>
      <c r="BP135" s="495"/>
      <c r="BQ135" s="495"/>
      <c r="BR135" s="495"/>
      <c r="BS135" s="495"/>
      <c r="BT135" s="495"/>
      <c r="BU135" s="495"/>
      <c r="BV135" s="495"/>
      <c r="BW135" s="495"/>
      <c r="BX135" s="495"/>
      <c r="BY135" s="495"/>
      <c r="BZ135" s="495"/>
      <c r="CA135" s="495"/>
      <c r="CB135" s="495"/>
      <c r="CC135" s="495"/>
      <c r="CD135" s="495"/>
      <c r="CE135" s="495"/>
      <c r="CF135" s="495"/>
      <c r="CG135" s="495"/>
      <c r="CH135" s="495"/>
      <c r="CI135" s="495"/>
      <c r="CJ135" s="495"/>
      <c r="CK135" s="495"/>
      <c r="CL135" s="495"/>
      <c r="CM135" s="495"/>
      <c r="CN135" s="495"/>
      <c r="CO135" s="495"/>
      <c r="CP135" s="495"/>
      <c r="CQ135" s="495"/>
      <c r="CR135" s="495"/>
      <c r="CS135" s="495"/>
      <c r="CT135" s="495"/>
      <c r="CU135" s="495"/>
      <c r="CV135" s="495"/>
      <c r="CW135" s="495"/>
      <c r="CX135" s="495"/>
      <c r="CY135" s="495"/>
      <c r="CZ135" s="495"/>
      <c r="DA135" s="495"/>
      <c r="DB135" s="495"/>
      <c r="DC135" s="495"/>
      <c r="DD135" s="495"/>
      <c r="DE135" s="495"/>
      <c r="DF135" s="495"/>
      <c r="DG135" s="495"/>
      <c r="DH135" s="495"/>
      <c r="DI135" s="495"/>
      <c r="DJ135" s="495"/>
      <c r="DK135" s="495"/>
      <c r="DL135" s="495"/>
      <c r="DM135" s="495"/>
      <c r="DN135" s="495"/>
      <c r="DO135" s="495"/>
      <c r="DP135" s="495"/>
      <c r="DQ135" s="495"/>
      <c r="DR135" s="495"/>
      <c r="DS135" s="495"/>
      <c r="DT135" s="495"/>
      <c r="DU135" s="495"/>
      <c r="DV135" s="495"/>
      <c r="DW135" s="495"/>
      <c r="DX135" s="495"/>
      <c r="DY135" s="495"/>
      <c r="DZ135" s="495"/>
      <c r="EA135" s="495"/>
      <c r="EB135" s="495"/>
      <c r="EC135" s="495"/>
      <c r="ED135" s="495"/>
      <c r="EE135" s="495"/>
      <c r="EF135" s="495"/>
      <c r="EG135" s="495"/>
      <c r="EH135" s="495"/>
      <c r="EI135" s="495"/>
      <c r="EJ135" s="495"/>
      <c r="EK135" s="495"/>
      <c r="EL135" s="495"/>
      <c r="EM135" s="495"/>
      <c r="EN135" s="495"/>
      <c r="EO135" s="495"/>
      <c r="EP135" s="495"/>
      <c r="EQ135" s="495"/>
      <c r="ER135" s="495"/>
      <c r="ES135" s="495"/>
      <c r="ET135" s="495"/>
      <c r="EU135" s="495"/>
      <c r="EV135" s="495"/>
      <c r="EW135" s="495"/>
      <c r="EX135" s="495"/>
      <c r="EY135" s="495"/>
      <c r="EZ135" s="495"/>
      <c r="FA135" s="495"/>
      <c r="FB135" s="495"/>
    </row>
    <row r="136" spans="1:158" s="325" customFormat="1" hidden="1" x14ac:dyDescent="0.25">
      <c r="A136" s="246" t="s">
        <v>337</v>
      </c>
      <c r="B136" s="247"/>
      <c r="C136" s="226">
        <v>27</v>
      </c>
      <c r="D136" s="247"/>
      <c r="E136" s="247"/>
      <c r="F136" s="247"/>
      <c r="G136" s="495"/>
      <c r="H136" s="495"/>
      <c r="I136" s="495"/>
      <c r="J136" s="495"/>
      <c r="K136" s="495"/>
      <c r="L136" s="495"/>
      <c r="M136" s="495"/>
      <c r="N136" s="495"/>
      <c r="O136" s="495"/>
      <c r="P136" s="495"/>
      <c r="Q136" s="495"/>
      <c r="R136" s="495"/>
      <c r="S136" s="495"/>
      <c r="T136" s="495"/>
      <c r="U136" s="495"/>
      <c r="V136" s="495"/>
      <c r="W136" s="495"/>
      <c r="X136" s="495"/>
      <c r="Y136" s="495"/>
      <c r="Z136" s="495"/>
      <c r="AA136" s="495"/>
      <c r="AB136" s="495"/>
      <c r="AC136" s="495"/>
      <c r="AD136" s="495"/>
      <c r="AE136" s="495"/>
      <c r="AF136" s="495"/>
      <c r="AG136" s="495"/>
      <c r="AH136" s="495"/>
      <c r="AI136" s="495"/>
      <c r="AJ136" s="495"/>
      <c r="AK136" s="495"/>
      <c r="AL136" s="495"/>
      <c r="AM136" s="495"/>
      <c r="AN136" s="495"/>
      <c r="AO136" s="495"/>
      <c r="AP136" s="495"/>
      <c r="AQ136" s="495"/>
      <c r="AR136" s="495"/>
      <c r="AS136" s="495"/>
      <c r="AT136" s="495"/>
      <c r="AU136" s="495"/>
      <c r="AV136" s="495"/>
      <c r="AW136" s="495"/>
      <c r="AX136" s="495"/>
      <c r="AY136" s="495"/>
      <c r="AZ136" s="495"/>
      <c r="BA136" s="495"/>
      <c r="BB136" s="495"/>
      <c r="BC136" s="495"/>
      <c r="BD136" s="495"/>
      <c r="BE136" s="495"/>
      <c r="BF136" s="495"/>
      <c r="BG136" s="495"/>
      <c r="BH136" s="495"/>
      <c r="BI136" s="495"/>
      <c r="BJ136" s="495"/>
      <c r="BK136" s="495"/>
      <c r="BL136" s="495"/>
      <c r="BM136" s="495"/>
      <c r="BN136" s="495"/>
      <c r="BO136" s="495"/>
      <c r="BP136" s="495"/>
      <c r="BQ136" s="495"/>
      <c r="BR136" s="495"/>
      <c r="BS136" s="495"/>
      <c r="BT136" s="495"/>
      <c r="BU136" s="495"/>
      <c r="BV136" s="495"/>
      <c r="BW136" s="495"/>
      <c r="BX136" s="495"/>
      <c r="BY136" s="495"/>
      <c r="BZ136" s="495"/>
      <c r="CA136" s="495"/>
      <c r="CB136" s="495"/>
      <c r="CC136" s="495"/>
      <c r="CD136" s="495"/>
      <c r="CE136" s="495"/>
      <c r="CF136" s="495"/>
      <c r="CG136" s="495"/>
      <c r="CH136" s="495"/>
      <c r="CI136" s="495"/>
      <c r="CJ136" s="495"/>
      <c r="CK136" s="495"/>
      <c r="CL136" s="495"/>
      <c r="CM136" s="495"/>
      <c r="CN136" s="495"/>
      <c r="CO136" s="495"/>
      <c r="CP136" s="495"/>
      <c r="CQ136" s="495"/>
      <c r="CR136" s="495"/>
      <c r="CS136" s="495"/>
      <c r="CT136" s="495"/>
      <c r="CU136" s="495"/>
      <c r="CV136" s="495"/>
      <c r="CW136" s="495"/>
      <c r="CX136" s="495"/>
      <c r="CY136" s="495"/>
      <c r="CZ136" s="495"/>
      <c r="DA136" s="495"/>
      <c r="DB136" s="495"/>
      <c r="DC136" s="495"/>
      <c r="DD136" s="495"/>
      <c r="DE136" s="495"/>
      <c r="DF136" s="495"/>
      <c r="DG136" s="495"/>
      <c r="DH136" s="495"/>
      <c r="DI136" s="495"/>
      <c r="DJ136" s="495"/>
      <c r="DK136" s="495"/>
      <c r="DL136" s="495"/>
      <c r="DM136" s="495"/>
      <c r="DN136" s="495"/>
      <c r="DO136" s="495"/>
      <c r="DP136" s="495"/>
      <c r="DQ136" s="495"/>
      <c r="DR136" s="495"/>
      <c r="DS136" s="495"/>
      <c r="DT136" s="495"/>
      <c r="DU136" s="495"/>
      <c r="DV136" s="495"/>
      <c r="DW136" s="495"/>
      <c r="DX136" s="495"/>
      <c r="DY136" s="495"/>
      <c r="DZ136" s="495"/>
      <c r="EA136" s="495"/>
      <c r="EB136" s="495"/>
      <c r="EC136" s="495"/>
      <c r="ED136" s="495"/>
      <c r="EE136" s="495"/>
      <c r="EF136" s="495"/>
      <c r="EG136" s="495"/>
      <c r="EH136" s="495"/>
      <c r="EI136" s="495"/>
      <c r="EJ136" s="495"/>
      <c r="EK136" s="495"/>
      <c r="EL136" s="495"/>
      <c r="EM136" s="495"/>
      <c r="EN136" s="495"/>
      <c r="EO136" s="495"/>
      <c r="EP136" s="495"/>
      <c r="EQ136" s="495"/>
      <c r="ER136" s="495"/>
      <c r="ES136" s="495"/>
      <c r="ET136" s="495"/>
      <c r="EU136" s="495"/>
      <c r="EV136" s="495"/>
      <c r="EW136" s="495"/>
      <c r="EX136" s="495"/>
      <c r="EY136" s="495"/>
      <c r="EZ136" s="495"/>
      <c r="FA136" s="495"/>
      <c r="FB136" s="495"/>
    </row>
    <row r="137" spans="1:158" s="325" customFormat="1" hidden="1" x14ac:dyDescent="0.25">
      <c r="A137" s="246" t="s">
        <v>190</v>
      </c>
      <c r="B137" s="225"/>
      <c r="C137" s="225"/>
      <c r="D137" s="225"/>
      <c r="E137" s="225"/>
      <c r="F137" s="225"/>
      <c r="G137" s="495"/>
      <c r="H137" s="495"/>
      <c r="I137" s="495"/>
      <c r="J137" s="495"/>
      <c r="K137" s="495"/>
      <c r="L137" s="495"/>
      <c r="M137" s="495"/>
      <c r="N137" s="495"/>
      <c r="O137" s="495"/>
      <c r="P137" s="495"/>
      <c r="Q137" s="495"/>
      <c r="R137" s="495"/>
      <c r="S137" s="495"/>
      <c r="T137" s="495"/>
      <c r="U137" s="495"/>
      <c r="V137" s="495"/>
      <c r="W137" s="495"/>
      <c r="X137" s="495"/>
      <c r="Y137" s="495"/>
      <c r="Z137" s="495"/>
      <c r="AA137" s="495"/>
      <c r="AB137" s="495"/>
      <c r="AC137" s="495"/>
      <c r="AD137" s="495"/>
      <c r="AE137" s="495"/>
      <c r="AF137" s="495"/>
      <c r="AG137" s="495"/>
      <c r="AH137" s="495"/>
      <c r="AI137" s="495"/>
      <c r="AJ137" s="495"/>
      <c r="AK137" s="495"/>
      <c r="AL137" s="495"/>
      <c r="AM137" s="495"/>
      <c r="AN137" s="495"/>
      <c r="AO137" s="495"/>
      <c r="AP137" s="495"/>
      <c r="AQ137" s="495"/>
      <c r="AR137" s="495"/>
      <c r="AS137" s="495"/>
      <c r="AT137" s="495"/>
      <c r="AU137" s="495"/>
      <c r="AV137" s="495"/>
      <c r="AW137" s="495"/>
      <c r="AX137" s="495"/>
      <c r="AY137" s="495"/>
      <c r="AZ137" s="495"/>
      <c r="BA137" s="495"/>
      <c r="BB137" s="495"/>
      <c r="BC137" s="495"/>
      <c r="BD137" s="495"/>
      <c r="BE137" s="495"/>
      <c r="BF137" s="495"/>
      <c r="BG137" s="495"/>
      <c r="BH137" s="495"/>
      <c r="BI137" s="495"/>
      <c r="BJ137" s="495"/>
      <c r="BK137" s="495"/>
      <c r="BL137" s="495"/>
      <c r="BM137" s="495"/>
      <c r="BN137" s="495"/>
      <c r="BO137" s="495"/>
      <c r="BP137" s="495"/>
      <c r="BQ137" s="495"/>
      <c r="BR137" s="495"/>
      <c r="BS137" s="495"/>
      <c r="BT137" s="495"/>
      <c r="BU137" s="495"/>
      <c r="BV137" s="495"/>
      <c r="BW137" s="495"/>
      <c r="BX137" s="495"/>
      <c r="BY137" s="495"/>
      <c r="BZ137" s="495"/>
      <c r="CA137" s="495"/>
      <c r="CB137" s="495"/>
      <c r="CC137" s="495"/>
      <c r="CD137" s="495"/>
      <c r="CE137" s="495"/>
      <c r="CF137" s="495"/>
      <c r="CG137" s="495"/>
      <c r="CH137" s="495"/>
      <c r="CI137" s="495"/>
      <c r="CJ137" s="495"/>
      <c r="CK137" s="495"/>
      <c r="CL137" s="495"/>
      <c r="CM137" s="495"/>
      <c r="CN137" s="495"/>
      <c r="CO137" s="495"/>
      <c r="CP137" s="495"/>
      <c r="CQ137" s="495"/>
      <c r="CR137" s="495"/>
      <c r="CS137" s="495"/>
      <c r="CT137" s="495"/>
      <c r="CU137" s="495"/>
      <c r="CV137" s="495"/>
      <c r="CW137" s="495"/>
      <c r="CX137" s="495"/>
      <c r="CY137" s="495"/>
      <c r="CZ137" s="495"/>
      <c r="DA137" s="495"/>
      <c r="DB137" s="495"/>
      <c r="DC137" s="495"/>
      <c r="DD137" s="495"/>
      <c r="DE137" s="495"/>
      <c r="DF137" s="495"/>
      <c r="DG137" s="495"/>
      <c r="DH137" s="495"/>
      <c r="DI137" s="495"/>
      <c r="DJ137" s="495"/>
      <c r="DK137" s="495"/>
      <c r="DL137" s="495"/>
      <c r="DM137" s="495"/>
      <c r="DN137" s="495"/>
      <c r="DO137" s="495"/>
      <c r="DP137" s="495"/>
      <c r="DQ137" s="495"/>
      <c r="DR137" s="495"/>
      <c r="DS137" s="495"/>
      <c r="DT137" s="495"/>
      <c r="DU137" s="495"/>
      <c r="DV137" s="495"/>
      <c r="DW137" s="495"/>
      <c r="DX137" s="495"/>
      <c r="DY137" s="495"/>
      <c r="DZ137" s="495"/>
      <c r="EA137" s="495"/>
      <c r="EB137" s="495"/>
      <c r="EC137" s="495"/>
      <c r="ED137" s="495"/>
      <c r="EE137" s="495"/>
      <c r="EF137" s="495"/>
      <c r="EG137" s="495"/>
      <c r="EH137" s="495"/>
      <c r="EI137" s="495"/>
      <c r="EJ137" s="495"/>
      <c r="EK137" s="495"/>
      <c r="EL137" s="495"/>
      <c r="EM137" s="495"/>
      <c r="EN137" s="495"/>
      <c r="EO137" s="495"/>
      <c r="EP137" s="495"/>
      <c r="EQ137" s="495"/>
      <c r="ER137" s="495"/>
      <c r="ES137" s="495"/>
      <c r="ET137" s="495"/>
      <c r="EU137" s="495"/>
      <c r="EV137" s="495"/>
      <c r="EW137" s="495"/>
      <c r="EX137" s="495"/>
      <c r="EY137" s="495"/>
      <c r="EZ137" s="495"/>
      <c r="FA137" s="495"/>
      <c r="FB137" s="495"/>
    </row>
    <row r="138" spans="1:158" s="325" customFormat="1" hidden="1" x14ac:dyDescent="0.25">
      <c r="A138" s="256" t="s">
        <v>113</v>
      </c>
      <c r="B138" s="225"/>
      <c r="C138" s="226">
        <f>C139/8.5</f>
        <v>102.70588235294117</v>
      </c>
      <c r="D138" s="225"/>
      <c r="E138" s="225"/>
      <c r="F138" s="225"/>
      <c r="G138" s="495"/>
      <c r="H138" s="495"/>
      <c r="I138" s="495"/>
      <c r="J138" s="495"/>
      <c r="K138" s="495"/>
      <c r="L138" s="495"/>
      <c r="M138" s="495"/>
      <c r="N138" s="495"/>
      <c r="O138" s="495"/>
      <c r="P138" s="495"/>
      <c r="Q138" s="495"/>
      <c r="R138" s="495"/>
      <c r="S138" s="495"/>
      <c r="T138" s="495"/>
      <c r="U138" s="495"/>
      <c r="V138" s="495"/>
      <c r="W138" s="495"/>
      <c r="X138" s="495"/>
      <c r="Y138" s="495"/>
      <c r="Z138" s="495"/>
      <c r="AA138" s="495"/>
      <c r="AB138" s="495"/>
      <c r="AC138" s="495"/>
      <c r="AD138" s="495"/>
      <c r="AE138" s="495"/>
      <c r="AF138" s="495"/>
      <c r="AG138" s="495"/>
      <c r="AH138" s="495"/>
      <c r="AI138" s="495"/>
      <c r="AJ138" s="495"/>
      <c r="AK138" s="495"/>
      <c r="AL138" s="495"/>
      <c r="AM138" s="495"/>
      <c r="AN138" s="495"/>
      <c r="AO138" s="495"/>
      <c r="AP138" s="495"/>
      <c r="AQ138" s="495"/>
      <c r="AR138" s="495"/>
      <c r="AS138" s="495"/>
      <c r="AT138" s="495"/>
      <c r="AU138" s="495"/>
      <c r="AV138" s="495"/>
      <c r="AW138" s="495"/>
      <c r="AX138" s="495"/>
      <c r="AY138" s="495"/>
      <c r="AZ138" s="495"/>
      <c r="BA138" s="495"/>
      <c r="BB138" s="495"/>
      <c r="BC138" s="495"/>
      <c r="BD138" s="495"/>
      <c r="BE138" s="495"/>
      <c r="BF138" s="495"/>
      <c r="BG138" s="495"/>
      <c r="BH138" s="495"/>
      <c r="BI138" s="495"/>
      <c r="BJ138" s="495"/>
      <c r="BK138" s="495"/>
      <c r="BL138" s="495"/>
      <c r="BM138" s="495"/>
      <c r="BN138" s="495"/>
      <c r="BO138" s="495"/>
      <c r="BP138" s="495"/>
      <c r="BQ138" s="495"/>
      <c r="BR138" s="495"/>
      <c r="BS138" s="495"/>
      <c r="BT138" s="495"/>
      <c r="BU138" s="495"/>
      <c r="BV138" s="495"/>
      <c r="BW138" s="495"/>
      <c r="BX138" s="495"/>
      <c r="BY138" s="495"/>
      <c r="BZ138" s="495"/>
      <c r="CA138" s="495"/>
      <c r="CB138" s="495"/>
      <c r="CC138" s="495"/>
      <c r="CD138" s="495"/>
      <c r="CE138" s="495"/>
      <c r="CF138" s="495"/>
      <c r="CG138" s="495"/>
      <c r="CH138" s="495"/>
      <c r="CI138" s="495"/>
      <c r="CJ138" s="495"/>
      <c r="CK138" s="495"/>
      <c r="CL138" s="495"/>
      <c r="CM138" s="495"/>
      <c r="CN138" s="495"/>
      <c r="CO138" s="495"/>
      <c r="CP138" s="495"/>
      <c r="CQ138" s="495"/>
      <c r="CR138" s="495"/>
      <c r="CS138" s="495"/>
      <c r="CT138" s="495"/>
      <c r="CU138" s="495"/>
      <c r="CV138" s="495"/>
      <c r="CW138" s="495"/>
      <c r="CX138" s="495"/>
      <c r="CY138" s="495"/>
      <c r="CZ138" s="495"/>
      <c r="DA138" s="495"/>
      <c r="DB138" s="495"/>
      <c r="DC138" s="495"/>
      <c r="DD138" s="495"/>
      <c r="DE138" s="495"/>
      <c r="DF138" s="495"/>
      <c r="DG138" s="495"/>
      <c r="DH138" s="495"/>
      <c r="DI138" s="495"/>
      <c r="DJ138" s="495"/>
      <c r="DK138" s="495"/>
      <c r="DL138" s="495"/>
      <c r="DM138" s="495"/>
      <c r="DN138" s="495"/>
      <c r="DO138" s="495"/>
      <c r="DP138" s="495"/>
      <c r="DQ138" s="495"/>
      <c r="DR138" s="495"/>
      <c r="DS138" s="495"/>
      <c r="DT138" s="495"/>
      <c r="DU138" s="495"/>
      <c r="DV138" s="495"/>
      <c r="DW138" s="495"/>
      <c r="DX138" s="495"/>
      <c r="DY138" s="495"/>
      <c r="DZ138" s="495"/>
      <c r="EA138" s="495"/>
      <c r="EB138" s="495"/>
      <c r="EC138" s="495"/>
      <c r="ED138" s="495"/>
      <c r="EE138" s="495"/>
      <c r="EF138" s="495"/>
      <c r="EG138" s="495"/>
      <c r="EH138" s="495"/>
      <c r="EI138" s="495"/>
      <c r="EJ138" s="495"/>
      <c r="EK138" s="495"/>
      <c r="EL138" s="495"/>
      <c r="EM138" s="495"/>
      <c r="EN138" s="495"/>
      <c r="EO138" s="495"/>
      <c r="EP138" s="495"/>
      <c r="EQ138" s="495"/>
      <c r="ER138" s="495"/>
      <c r="ES138" s="495"/>
      <c r="ET138" s="495"/>
      <c r="EU138" s="495"/>
      <c r="EV138" s="495"/>
      <c r="EW138" s="495"/>
      <c r="EX138" s="495"/>
      <c r="EY138" s="495"/>
      <c r="EZ138" s="495"/>
      <c r="FA138" s="495"/>
      <c r="FB138" s="495"/>
    </row>
    <row r="139" spans="1:158" s="325" customFormat="1" hidden="1" x14ac:dyDescent="0.25">
      <c r="A139" s="249" t="s">
        <v>147</v>
      </c>
      <c r="B139" s="225"/>
      <c r="C139" s="603">
        <v>873</v>
      </c>
      <c r="D139" s="225"/>
      <c r="E139" s="225"/>
      <c r="F139" s="225"/>
      <c r="G139" s="495"/>
      <c r="H139" s="495"/>
      <c r="I139" s="495"/>
      <c r="J139" s="495"/>
      <c r="K139" s="495"/>
      <c r="L139" s="495"/>
      <c r="M139" s="495"/>
      <c r="N139" s="495"/>
      <c r="O139" s="495"/>
      <c r="P139" s="495"/>
      <c r="Q139" s="495"/>
      <c r="R139" s="495"/>
      <c r="S139" s="495"/>
      <c r="T139" s="495"/>
      <c r="U139" s="495"/>
      <c r="V139" s="495"/>
      <c r="W139" s="495"/>
      <c r="X139" s="495"/>
      <c r="Y139" s="495"/>
      <c r="Z139" s="495"/>
      <c r="AA139" s="495"/>
      <c r="AB139" s="495"/>
      <c r="AC139" s="495"/>
      <c r="AD139" s="495"/>
      <c r="AE139" s="495"/>
      <c r="AF139" s="495"/>
      <c r="AG139" s="495"/>
      <c r="AH139" s="495"/>
      <c r="AI139" s="495"/>
      <c r="AJ139" s="495"/>
      <c r="AK139" s="495"/>
      <c r="AL139" s="495"/>
      <c r="AM139" s="495"/>
      <c r="AN139" s="495"/>
      <c r="AO139" s="495"/>
      <c r="AP139" s="495"/>
      <c r="AQ139" s="495"/>
      <c r="AR139" s="495"/>
      <c r="AS139" s="495"/>
      <c r="AT139" s="495"/>
      <c r="AU139" s="495"/>
      <c r="AV139" s="495"/>
      <c r="AW139" s="495"/>
      <c r="AX139" s="495"/>
      <c r="AY139" s="495"/>
      <c r="AZ139" s="495"/>
      <c r="BA139" s="495"/>
      <c r="BB139" s="495"/>
      <c r="BC139" s="495"/>
      <c r="BD139" s="495"/>
      <c r="BE139" s="495"/>
      <c r="BF139" s="495"/>
      <c r="BG139" s="495"/>
      <c r="BH139" s="495"/>
      <c r="BI139" s="495"/>
      <c r="BJ139" s="495"/>
      <c r="BK139" s="495"/>
      <c r="BL139" s="495"/>
      <c r="BM139" s="495"/>
      <c r="BN139" s="495"/>
      <c r="BO139" s="495"/>
      <c r="BP139" s="495"/>
      <c r="BQ139" s="495"/>
      <c r="BR139" s="495"/>
      <c r="BS139" s="495"/>
      <c r="BT139" s="495"/>
      <c r="BU139" s="495"/>
      <c r="BV139" s="495"/>
      <c r="BW139" s="495"/>
      <c r="BX139" s="495"/>
      <c r="BY139" s="495"/>
      <c r="BZ139" s="495"/>
      <c r="CA139" s="495"/>
      <c r="CB139" s="495"/>
      <c r="CC139" s="495"/>
      <c r="CD139" s="495"/>
      <c r="CE139" s="495"/>
      <c r="CF139" s="495"/>
      <c r="CG139" s="495"/>
      <c r="CH139" s="495"/>
      <c r="CI139" s="495"/>
      <c r="CJ139" s="495"/>
      <c r="CK139" s="495"/>
      <c r="CL139" s="495"/>
      <c r="CM139" s="495"/>
      <c r="CN139" s="495"/>
      <c r="CO139" s="495"/>
      <c r="CP139" s="495"/>
      <c r="CQ139" s="495"/>
      <c r="CR139" s="495"/>
      <c r="CS139" s="495"/>
      <c r="CT139" s="495"/>
      <c r="CU139" s="495"/>
      <c r="CV139" s="495"/>
      <c r="CW139" s="495"/>
      <c r="CX139" s="495"/>
      <c r="CY139" s="495"/>
      <c r="CZ139" s="495"/>
      <c r="DA139" s="495"/>
      <c r="DB139" s="495"/>
      <c r="DC139" s="495"/>
      <c r="DD139" s="495"/>
      <c r="DE139" s="495"/>
      <c r="DF139" s="495"/>
      <c r="DG139" s="495"/>
      <c r="DH139" s="495"/>
      <c r="DI139" s="495"/>
      <c r="DJ139" s="495"/>
      <c r="DK139" s="495"/>
      <c r="DL139" s="495"/>
      <c r="DM139" s="495"/>
      <c r="DN139" s="495"/>
      <c r="DO139" s="495"/>
      <c r="DP139" s="495"/>
      <c r="DQ139" s="495"/>
      <c r="DR139" s="495"/>
      <c r="DS139" s="495"/>
      <c r="DT139" s="495"/>
      <c r="DU139" s="495"/>
      <c r="DV139" s="495"/>
      <c r="DW139" s="495"/>
      <c r="DX139" s="495"/>
      <c r="DY139" s="495"/>
      <c r="DZ139" s="495"/>
      <c r="EA139" s="495"/>
      <c r="EB139" s="495"/>
      <c r="EC139" s="495"/>
      <c r="ED139" s="495"/>
      <c r="EE139" s="495"/>
      <c r="EF139" s="495"/>
      <c r="EG139" s="495"/>
      <c r="EH139" s="495"/>
      <c r="EI139" s="495"/>
      <c r="EJ139" s="495"/>
      <c r="EK139" s="495"/>
      <c r="EL139" s="495"/>
      <c r="EM139" s="495"/>
      <c r="EN139" s="495"/>
      <c r="EO139" s="495"/>
      <c r="EP139" s="495"/>
      <c r="EQ139" s="495"/>
      <c r="ER139" s="495"/>
      <c r="ES139" s="495"/>
      <c r="ET139" s="495"/>
      <c r="EU139" s="495"/>
      <c r="EV139" s="495"/>
      <c r="EW139" s="495"/>
      <c r="EX139" s="495"/>
      <c r="EY139" s="495"/>
      <c r="EZ139" s="495"/>
      <c r="FA139" s="495"/>
      <c r="FB139" s="495"/>
    </row>
    <row r="140" spans="1:158" s="325" customFormat="1" ht="30" hidden="1" x14ac:dyDescent="0.25">
      <c r="A140" s="599" t="s">
        <v>114</v>
      </c>
      <c r="B140" s="225"/>
      <c r="C140" s="225"/>
      <c r="D140" s="225"/>
      <c r="E140" s="225"/>
      <c r="F140" s="225"/>
      <c r="G140" s="495"/>
      <c r="H140" s="495"/>
      <c r="I140" s="495"/>
      <c r="J140" s="495"/>
      <c r="K140" s="495"/>
      <c r="L140" s="495"/>
      <c r="M140" s="495"/>
      <c r="N140" s="495"/>
      <c r="O140" s="495"/>
      <c r="P140" s="495"/>
      <c r="Q140" s="495"/>
      <c r="R140" s="495"/>
      <c r="S140" s="495"/>
      <c r="T140" s="495"/>
      <c r="U140" s="495"/>
      <c r="V140" s="495"/>
      <c r="W140" s="495"/>
      <c r="X140" s="495"/>
      <c r="Y140" s="495"/>
      <c r="Z140" s="495"/>
      <c r="AA140" s="495"/>
      <c r="AB140" s="495"/>
      <c r="AC140" s="495"/>
      <c r="AD140" s="495"/>
      <c r="AE140" s="495"/>
      <c r="AF140" s="495"/>
      <c r="AG140" s="495"/>
      <c r="AH140" s="495"/>
      <c r="AI140" s="495"/>
      <c r="AJ140" s="495"/>
      <c r="AK140" s="495"/>
      <c r="AL140" s="495"/>
      <c r="AM140" s="495"/>
      <c r="AN140" s="495"/>
      <c r="AO140" s="495"/>
      <c r="AP140" s="495"/>
      <c r="AQ140" s="495"/>
      <c r="AR140" s="495"/>
      <c r="AS140" s="495"/>
      <c r="AT140" s="495"/>
      <c r="AU140" s="495"/>
      <c r="AV140" s="495"/>
      <c r="AW140" s="495"/>
      <c r="AX140" s="495"/>
      <c r="AY140" s="495"/>
      <c r="AZ140" s="495"/>
      <c r="BA140" s="495"/>
      <c r="BB140" s="495"/>
      <c r="BC140" s="495"/>
      <c r="BD140" s="495"/>
      <c r="BE140" s="495"/>
      <c r="BF140" s="495"/>
      <c r="BG140" s="495"/>
      <c r="BH140" s="495"/>
      <c r="BI140" s="495"/>
      <c r="BJ140" s="495"/>
      <c r="BK140" s="495"/>
      <c r="BL140" s="495"/>
      <c r="BM140" s="495"/>
      <c r="BN140" s="495"/>
      <c r="BO140" s="495"/>
      <c r="BP140" s="495"/>
      <c r="BQ140" s="495"/>
      <c r="BR140" s="495"/>
      <c r="BS140" s="495"/>
      <c r="BT140" s="495"/>
      <c r="BU140" s="495"/>
      <c r="BV140" s="495"/>
      <c r="BW140" s="495"/>
      <c r="BX140" s="495"/>
      <c r="BY140" s="495"/>
      <c r="BZ140" s="495"/>
      <c r="CA140" s="495"/>
      <c r="CB140" s="495"/>
      <c r="CC140" s="495"/>
      <c r="CD140" s="495"/>
      <c r="CE140" s="495"/>
      <c r="CF140" s="495"/>
      <c r="CG140" s="495"/>
      <c r="CH140" s="495"/>
      <c r="CI140" s="495"/>
      <c r="CJ140" s="495"/>
      <c r="CK140" s="495"/>
      <c r="CL140" s="495"/>
      <c r="CM140" s="495"/>
      <c r="CN140" s="495"/>
      <c r="CO140" s="495"/>
      <c r="CP140" s="495"/>
      <c r="CQ140" s="495"/>
      <c r="CR140" s="495"/>
      <c r="CS140" s="495"/>
      <c r="CT140" s="495"/>
      <c r="CU140" s="495"/>
      <c r="CV140" s="495"/>
      <c r="CW140" s="495"/>
      <c r="CX140" s="495"/>
      <c r="CY140" s="495"/>
      <c r="CZ140" s="495"/>
      <c r="DA140" s="495"/>
      <c r="DB140" s="495"/>
      <c r="DC140" s="495"/>
      <c r="DD140" s="495"/>
      <c r="DE140" s="495"/>
      <c r="DF140" s="495"/>
      <c r="DG140" s="495"/>
      <c r="DH140" s="495"/>
      <c r="DI140" s="495"/>
      <c r="DJ140" s="495"/>
      <c r="DK140" s="495"/>
      <c r="DL140" s="495"/>
      <c r="DM140" s="495"/>
      <c r="DN140" s="495"/>
      <c r="DO140" s="495"/>
      <c r="DP140" s="495"/>
      <c r="DQ140" s="495"/>
      <c r="DR140" s="495"/>
      <c r="DS140" s="495"/>
      <c r="DT140" s="495"/>
      <c r="DU140" s="495"/>
      <c r="DV140" s="495"/>
      <c r="DW140" s="495"/>
      <c r="DX140" s="495"/>
      <c r="DY140" s="495"/>
      <c r="DZ140" s="495"/>
      <c r="EA140" s="495"/>
      <c r="EB140" s="495"/>
      <c r="EC140" s="495"/>
      <c r="ED140" s="495"/>
      <c r="EE140" s="495"/>
      <c r="EF140" s="495"/>
      <c r="EG140" s="495"/>
      <c r="EH140" s="495"/>
      <c r="EI140" s="495"/>
      <c r="EJ140" s="495"/>
      <c r="EK140" s="495"/>
      <c r="EL140" s="495"/>
      <c r="EM140" s="495"/>
      <c r="EN140" s="495"/>
      <c r="EO140" s="495"/>
      <c r="EP140" s="495"/>
      <c r="EQ140" s="495"/>
      <c r="ER140" s="495"/>
      <c r="ES140" s="495"/>
      <c r="ET140" s="495"/>
      <c r="EU140" s="495"/>
      <c r="EV140" s="495"/>
      <c r="EW140" s="495"/>
      <c r="EX140" s="495"/>
      <c r="EY140" s="495"/>
      <c r="EZ140" s="495"/>
      <c r="FA140" s="495"/>
      <c r="FB140" s="495"/>
    </row>
    <row r="141" spans="1:158" s="325" customFormat="1" ht="15" hidden="1" customHeight="1" thickBot="1" x14ac:dyDescent="0.3">
      <c r="A141" s="331" t="s">
        <v>191</v>
      </c>
      <c r="B141" s="444"/>
      <c r="C141" s="234">
        <f>C137+ROUND(C139/3.9,0)+C140+C135</f>
        <v>234</v>
      </c>
      <c r="D141" s="444"/>
      <c r="E141" s="444"/>
      <c r="F141" s="444"/>
      <c r="G141" s="495"/>
      <c r="H141" s="495"/>
      <c r="I141" s="495"/>
      <c r="J141" s="495"/>
      <c r="K141" s="495"/>
      <c r="L141" s="495"/>
      <c r="M141" s="495"/>
      <c r="N141" s="495"/>
      <c r="O141" s="495"/>
      <c r="P141" s="495"/>
      <c r="Q141" s="495"/>
      <c r="R141" s="495"/>
      <c r="S141" s="495"/>
      <c r="T141" s="495"/>
      <c r="U141" s="495"/>
      <c r="V141" s="495"/>
      <c r="W141" s="495"/>
      <c r="X141" s="495"/>
      <c r="Y141" s="495"/>
      <c r="Z141" s="495"/>
      <c r="AA141" s="495"/>
      <c r="AB141" s="495"/>
      <c r="AC141" s="495"/>
      <c r="AD141" s="495"/>
      <c r="AE141" s="495"/>
      <c r="AF141" s="495"/>
      <c r="AG141" s="495"/>
      <c r="AH141" s="495"/>
      <c r="AI141" s="495"/>
      <c r="AJ141" s="495"/>
      <c r="AK141" s="495"/>
      <c r="AL141" s="495"/>
      <c r="AM141" s="495"/>
      <c r="AN141" s="495"/>
      <c r="AO141" s="495"/>
      <c r="AP141" s="495"/>
      <c r="AQ141" s="495"/>
      <c r="AR141" s="495"/>
      <c r="AS141" s="495"/>
      <c r="AT141" s="495"/>
      <c r="AU141" s="495"/>
      <c r="AV141" s="495"/>
      <c r="AW141" s="495"/>
      <c r="AX141" s="495"/>
      <c r="AY141" s="495"/>
      <c r="AZ141" s="495"/>
      <c r="BA141" s="495"/>
      <c r="BB141" s="495"/>
      <c r="BC141" s="495"/>
      <c r="BD141" s="495"/>
      <c r="BE141" s="495"/>
      <c r="BF141" s="495"/>
      <c r="BG141" s="495"/>
      <c r="BH141" s="495"/>
      <c r="BI141" s="495"/>
      <c r="BJ141" s="495"/>
      <c r="BK141" s="495"/>
      <c r="BL141" s="495"/>
      <c r="BM141" s="495"/>
      <c r="BN141" s="495"/>
      <c r="BO141" s="495"/>
      <c r="BP141" s="495"/>
      <c r="BQ141" s="495"/>
      <c r="BR141" s="495"/>
      <c r="BS141" s="495"/>
      <c r="BT141" s="495"/>
      <c r="BU141" s="495"/>
      <c r="BV141" s="495"/>
      <c r="BW141" s="495"/>
      <c r="BX141" s="495"/>
      <c r="BY141" s="495"/>
      <c r="BZ141" s="495"/>
      <c r="CA141" s="495"/>
      <c r="CB141" s="495"/>
      <c r="CC141" s="495"/>
      <c r="CD141" s="495"/>
      <c r="CE141" s="495"/>
      <c r="CF141" s="495"/>
      <c r="CG141" s="495"/>
      <c r="CH141" s="495"/>
      <c r="CI141" s="495"/>
      <c r="CJ141" s="495"/>
      <c r="CK141" s="495"/>
      <c r="CL141" s="495"/>
      <c r="CM141" s="495"/>
      <c r="CN141" s="495"/>
      <c r="CO141" s="495"/>
      <c r="CP141" s="495"/>
      <c r="CQ141" s="495"/>
      <c r="CR141" s="495"/>
      <c r="CS141" s="495"/>
      <c r="CT141" s="495"/>
      <c r="CU141" s="495"/>
      <c r="CV141" s="495"/>
      <c r="CW141" s="495"/>
      <c r="CX141" s="495"/>
      <c r="CY141" s="495"/>
      <c r="CZ141" s="495"/>
      <c r="DA141" s="495"/>
      <c r="DB141" s="495"/>
      <c r="DC141" s="495"/>
      <c r="DD141" s="495"/>
      <c r="DE141" s="495"/>
      <c r="DF141" s="495"/>
      <c r="DG141" s="495"/>
      <c r="DH141" s="495"/>
      <c r="DI141" s="495"/>
      <c r="DJ141" s="495"/>
      <c r="DK141" s="495"/>
      <c r="DL141" s="495"/>
      <c r="DM141" s="495"/>
      <c r="DN141" s="495"/>
      <c r="DO141" s="495"/>
      <c r="DP141" s="495"/>
      <c r="DQ141" s="495"/>
      <c r="DR141" s="495"/>
      <c r="DS141" s="495"/>
      <c r="DT141" s="495"/>
      <c r="DU141" s="495"/>
      <c r="DV141" s="495"/>
      <c r="DW141" s="495"/>
      <c r="DX141" s="495"/>
      <c r="DY141" s="495"/>
      <c r="DZ141" s="495"/>
      <c r="EA141" s="495"/>
      <c r="EB141" s="495"/>
      <c r="EC141" s="495"/>
      <c r="ED141" s="495"/>
      <c r="EE141" s="495"/>
      <c r="EF141" s="495"/>
      <c r="EG141" s="495"/>
      <c r="EH141" s="495"/>
      <c r="EI141" s="495"/>
      <c r="EJ141" s="495"/>
      <c r="EK141" s="495"/>
      <c r="EL141" s="495"/>
      <c r="EM141" s="495"/>
      <c r="EN141" s="495"/>
      <c r="EO141" s="495"/>
      <c r="EP141" s="495"/>
      <c r="EQ141" s="495"/>
      <c r="ER141" s="495"/>
      <c r="ES141" s="495"/>
      <c r="ET141" s="495"/>
      <c r="EU141" s="495"/>
      <c r="EV141" s="495"/>
      <c r="EW141" s="495"/>
      <c r="EX141" s="495"/>
      <c r="EY141" s="495"/>
      <c r="EZ141" s="495"/>
      <c r="FA141" s="495"/>
      <c r="FB141" s="495"/>
    </row>
    <row r="142" spans="1:158" s="325" customFormat="1" ht="15" hidden="1" customHeight="1" thickBot="1" x14ac:dyDescent="0.3">
      <c r="A142" s="279" t="s">
        <v>10</v>
      </c>
      <c r="B142" s="593"/>
      <c r="C142" s="593"/>
      <c r="D142" s="593"/>
      <c r="E142" s="593"/>
      <c r="F142" s="593"/>
      <c r="G142" s="495"/>
      <c r="H142" s="495"/>
      <c r="I142" s="495"/>
      <c r="J142" s="495"/>
      <c r="K142" s="495"/>
      <c r="L142" s="495"/>
      <c r="M142" s="495"/>
      <c r="N142" s="495"/>
      <c r="O142" s="495"/>
      <c r="P142" s="495"/>
      <c r="Q142" s="495"/>
      <c r="R142" s="495"/>
      <c r="S142" s="495"/>
      <c r="T142" s="495"/>
      <c r="U142" s="495"/>
      <c r="V142" s="495"/>
      <c r="W142" s="495"/>
      <c r="X142" s="495"/>
      <c r="Y142" s="495"/>
      <c r="Z142" s="495"/>
      <c r="AA142" s="495"/>
      <c r="AB142" s="495"/>
      <c r="AC142" s="495"/>
      <c r="AD142" s="495"/>
      <c r="AE142" s="495"/>
      <c r="AF142" s="495"/>
      <c r="AG142" s="495"/>
      <c r="AH142" s="495"/>
      <c r="AI142" s="495"/>
      <c r="AJ142" s="495"/>
      <c r="AK142" s="495"/>
      <c r="AL142" s="495"/>
      <c r="AM142" s="495"/>
      <c r="AN142" s="495"/>
      <c r="AO142" s="495"/>
      <c r="AP142" s="495"/>
      <c r="AQ142" s="495"/>
      <c r="AR142" s="495"/>
      <c r="AS142" s="495"/>
      <c r="AT142" s="495"/>
      <c r="AU142" s="495"/>
      <c r="AV142" s="495"/>
      <c r="AW142" s="495"/>
      <c r="AX142" s="495"/>
      <c r="AY142" s="495"/>
      <c r="AZ142" s="495"/>
      <c r="BA142" s="495"/>
      <c r="BB142" s="495"/>
      <c r="BC142" s="495"/>
      <c r="BD142" s="495"/>
      <c r="BE142" s="495"/>
      <c r="BF142" s="495"/>
      <c r="BG142" s="495"/>
      <c r="BH142" s="495"/>
      <c r="BI142" s="495"/>
      <c r="BJ142" s="495"/>
      <c r="BK142" s="495"/>
      <c r="BL142" s="495"/>
      <c r="BM142" s="495"/>
      <c r="BN142" s="495"/>
      <c r="BO142" s="495"/>
      <c r="BP142" s="495"/>
      <c r="BQ142" s="495"/>
      <c r="BR142" s="495"/>
      <c r="BS142" s="495"/>
      <c r="BT142" s="495"/>
      <c r="BU142" s="495"/>
      <c r="BV142" s="495"/>
      <c r="BW142" s="495"/>
      <c r="BX142" s="495"/>
      <c r="BY142" s="495"/>
      <c r="BZ142" s="495"/>
      <c r="CA142" s="495"/>
      <c r="CB142" s="495"/>
      <c r="CC142" s="495"/>
      <c r="CD142" s="495"/>
      <c r="CE142" s="495"/>
      <c r="CF142" s="495"/>
      <c r="CG142" s="495"/>
      <c r="CH142" s="495"/>
      <c r="CI142" s="495"/>
      <c r="CJ142" s="495"/>
      <c r="CK142" s="495"/>
      <c r="CL142" s="495"/>
      <c r="CM142" s="495"/>
      <c r="CN142" s="495"/>
      <c r="CO142" s="495"/>
      <c r="CP142" s="495"/>
      <c r="CQ142" s="495"/>
      <c r="CR142" s="495"/>
      <c r="CS142" s="495"/>
      <c r="CT142" s="495"/>
      <c r="CU142" s="495"/>
      <c r="CV142" s="495"/>
      <c r="CW142" s="495"/>
      <c r="CX142" s="495"/>
      <c r="CY142" s="495"/>
      <c r="CZ142" s="495"/>
      <c r="DA142" s="495"/>
      <c r="DB142" s="495"/>
      <c r="DC142" s="495"/>
      <c r="DD142" s="495"/>
      <c r="DE142" s="495"/>
      <c r="DF142" s="495"/>
      <c r="DG142" s="495"/>
      <c r="DH142" s="495"/>
      <c r="DI142" s="495"/>
      <c r="DJ142" s="495"/>
      <c r="DK142" s="495"/>
      <c r="DL142" s="495"/>
      <c r="DM142" s="495"/>
      <c r="DN142" s="495"/>
      <c r="DO142" s="495"/>
      <c r="DP142" s="495"/>
      <c r="DQ142" s="495"/>
      <c r="DR142" s="495"/>
      <c r="DS142" s="495"/>
      <c r="DT142" s="495"/>
      <c r="DU142" s="495"/>
      <c r="DV142" s="495"/>
      <c r="DW142" s="495"/>
      <c r="DX142" s="495"/>
      <c r="DY142" s="495"/>
      <c r="DZ142" s="495"/>
      <c r="EA142" s="495"/>
      <c r="EB142" s="495"/>
      <c r="EC142" s="495"/>
      <c r="ED142" s="495"/>
      <c r="EE142" s="495"/>
      <c r="EF142" s="495"/>
      <c r="EG142" s="495"/>
      <c r="EH142" s="495"/>
      <c r="EI142" s="495"/>
      <c r="EJ142" s="495"/>
      <c r="EK142" s="495"/>
      <c r="EL142" s="495"/>
      <c r="EM142" s="495"/>
      <c r="EN142" s="495"/>
      <c r="EO142" s="495"/>
      <c r="EP142" s="495"/>
      <c r="EQ142" s="495"/>
      <c r="ER142" s="495"/>
      <c r="ES142" s="495"/>
      <c r="ET142" s="495"/>
      <c r="EU142" s="495"/>
      <c r="EV142" s="495"/>
      <c r="EW142" s="495"/>
      <c r="EX142" s="495"/>
      <c r="EY142" s="495"/>
      <c r="EZ142" s="495"/>
      <c r="FA142" s="495"/>
      <c r="FB142" s="495"/>
    </row>
    <row r="143" spans="1:158" s="325" customFormat="1" ht="15" hidden="1" customHeight="1" x14ac:dyDescent="0.25">
      <c r="A143" s="315" t="s">
        <v>277</v>
      </c>
      <c r="B143" s="225"/>
      <c r="C143" s="225"/>
      <c r="D143" s="225"/>
      <c r="E143" s="225"/>
      <c r="F143" s="225"/>
      <c r="G143" s="495"/>
      <c r="H143" s="495"/>
      <c r="I143" s="495"/>
      <c r="J143" s="495"/>
      <c r="K143" s="495"/>
      <c r="L143" s="495"/>
      <c r="M143" s="495"/>
      <c r="N143" s="495"/>
      <c r="O143" s="495"/>
      <c r="P143" s="495"/>
      <c r="Q143" s="495"/>
      <c r="R143" s="495"/>
      <c r="S143" s="495"/>
      <c r="T143" s="495"/>
      <c r="U143" s="495"/>
      <c r="V143" s="495"/>
      <c r="W143" s="495"/>
      <c r="X143" s="495"/>
      <c r="Y143" s="495"/>
      <c r="Z143" s="495"/>
      <c r="AA143" s="495"/>
      <c r="AB143" s="495"/>
      <c r="AC143" s="495"/>
      <c r="AD143" s="495"/>
      <c r="AE143" s="495"/>
      <c r="AF143" s="495"/>
      <c r="AG143" s="495"/>
      <c r="AH143" s="495"/>
      <c r="AI143" s="495"/>
      <c r="AJ143" s="495"/>
      <c r="AK143" s="495"/>
      <c r="AL143" s="495"/>
      <c r="AM143" s="495"/>
      <c r="AN143" s="495"/>
      <c r="AO143" s="495"/>
      <c r="AP143" s="495"/>
      <c r="AQ143" s="495"/>
      <c r="AR143" s="495"/>
      <c r="AS143" s="495"/>
      <c r="AT143" s="495"/>
      <c r="AU143" s="495"/>
      <c r="AV143" s="495"/>
      <c r="AW143" s="495"/>
      <c r="AX143" s="495"/>
      <c r="AY143" s="495"/>
      <c r="AZ143" s="495"/>
      <c r="BA143" s="495"/>
      <c r="BB143" s="495"/>
      <c r="BC143" s="495"/>
      <c r="BD143" s="495"/>
      <c r="BE143" s="495"/>
      <c r="BF143" s="495"/>
      <c r="BG143" s="495"/>
      <c r="BH143" s="495"/>
      <c r="BI143" s="495"/>
      <c r="BJ143" s="495"/>
      <c r="BK143" s="495"/>
      <c r="BL143" s="495"/>
      <c r="BM143" s="495"/>
      <c r="BN143" s="495"/>
      <c r="BO143" s="495"/>
      <c r="BP143" s="495"/>
      <c r="BQ143" s="495"/>
      <c r="BR143" s="495"/>
      <c r="BS143" s="495"/>
      <c r="BT143" s="495"/>
      <c r="BU143" s="495"/>
      <c r="BV143" s="495"/>
      <c r="BW143" s="495"/>
      <c r="BX143" s="495"/>
      <c r="BY143" s="495"/>
      <c r="BZ143" s="495"/>
      <c r="CA143" s="495"/>
      <c r="CB143" s="495"/>
      <c r="CC143" s="495"/>
      <c r="CD143" s="495"/>
      <c r="CE143" s="495"/>
      <c r="CF143" s="495"/>
      <c r="CG143" s="495"/>
      <c r="CH143" s="495"/>
      <c r="CI143" s="495"/>
      <c r="CJ143" s="495"/>
      <c r="CK143" s="495"/>
      <c r="CL143" s="495"/>
      <c r="CM143" s="495"/>
      <c r="CN143" s="495"/>
      <c r="CO143" s="495"/>
      <c r="CP143" s="495"/>
      <c r="CQ143" s="495"/>
      <c r="CR143" s="495"/>
      <c r="CS143" s="495"/>
      <c r="CT143" s="495"/>
      <c r="CU143" s="495"/>
      <c r="CV143" s="495"/>
      <c r="CW143" s="495"/>
      <c r="CX143" s="495"/>
      <c r="CY143" s="495"/>
      <c r="CZ143" s="495"/>
      <c r="DA143" s="495"/>
      <c r="DB143" s="495"/>
      <c r="DC143" s="495"/>
      <c r="DD143" s="495"/>
      <c r="DE143" s="495"/>
      <c r="DF143" s="495"/>
      <c r="DG143" s="495"/>
      <c r="DH143" s="495"/>
      <c r="DI143" s="495"/>
      <c r="DJ143" s="495"/>
      <c r="DK143" s="495"/>
      <c r="DL143" s="495"/>
      <c r="DM143" s="495"/>
      <c r="DN143" s="495"/>
      <c r="DO143" s="495"/>
      <c r="DP143" s="495"/>
      <c r="DQ143" s="495"/>
      <c r="DR143" s="495"/>
      <c r="DS143" s="495"/>
      <c r="DT143" s="495"/>
      <c r="DU143" s="495"/>
      <c r="DV143" s="495"/>
      <c r="DW143" s="495"/>
      <c r="DX143" s="495"/>
      <c r="DY143" s="495"/>
      <c r="DZ143" s="495"/>
      <c r="EA143" s="495"/>
      <c r="EB143" s="495"/>
      <c r="EC143" s="495"/>
      <c r="ED143" s="495"/>
      <c r="EE143" s="495"/>
      <c r="EF143" s="495"/>
      <c r="EG143" s="495"/>
      <c r="EH143" s="495"/>
      <c r="EI143" s="495"/>
      <c r="EJ143" s="495"/>
      <c r="EK143" s="495"/>
      <c r="EL143" s="495"/>
      <c r="EM143" s="495"/>
      <c r="EN143" s="495"/>
      <c r="EO143" s="495"/>
      <c r="EP143" s="495"/>
      <c r="EQ143" s="495"/>
      <c r="ER143" s="495"/>
      <c r="ES143" s="495"/>
      <c r="ET143" s="495"/>
      <c r="EU143" s="495"/>
      <c r="EV143" s="495"/>
      <c r="EW143" s="495"/>
      <c r="EX143" s="495"/>
      <c r="EY143" s="495"/>
      <c r="EZ143" s="495"/>
      <c r="FA143" s="495"/>
      <c r="FB143" s="495"/>
    </row>
    <row r="144" spans="1:158" s="325" customFormat="1" ht="15" hidden="1" customHeight="1" x14ac:dyDescent="0.25">
      <c r="A144" s="605" t="s">
        <v>150</v>
      </c>
      <c r="B144" s="225"/>
      <c r="C144" s="225"/>
      <c r="D144" s="225"/>
      <c r="E144" s="225"/>
      <c r="F144" s="225"/>
      <c r="G144" s="495"/>
      <c r="H144" s="495"/>
      <c r="I144" s="495"/>
      <c r="J144" s="495"/>
      <c r="K144" s="495"/>
      <c r="L144" s="495"/>
      <c r="M144" s="495"/>
      <c r="N144" s="495"/>
      <c r="O144" s="495"/>
      <c r="P144" s="495"/>
      <c r="Q144" s="495"/>
      <c r="R144" s="495"/>
      <c r="S144" s="495"/>
      <c r="T144" s="495"/>
      <c r="U144" s="495"/>
      <c r="V144" s="495"/>
      <c r="W144" s="495"/>
      <c r="X144" s="495"/>
      <c r="Y144" s="495"/>
      <c r="Z144" s="495"/>
      <c r="AA144" s="495"/>
      <c r="AB144" s="495"/>
      <c r="AC144" s="495"/>
      <c r="AD144" s="495"/>
      <c r="AE144" s="495"/>
      <c r="AF144" s="495"/>
      <c r="AG144" s="495"/>
      <c r="AH144" s="495"/>
      <c r="AI144" s="495"/>
      <c r="AJ144" s="495"/>
      <c r="AK144" s="495"/>
      <c r="AL144" s="495"/>
      <c r="AM144" s="495"/>
      <c r="AN144" s="495"/>
      <c r="AO144" s="495"/>
      <c r="AP144" s="495"/>
      <c r="AQ144" s="495"/>
      <c r="AR144" s="495"/>
      <c r="AS144" s="495"/>
      <c r="AT144" s="495"/>
      <c r="AU144" s="495"/>
      <c r="AV144" s="495"/>
      <c r="AW144" s="495"/>
      <c r="AX144" s="495"/>
      <c r="AY144" s="495"/>
      <c r="AZ144" s="495"/>
      <c r="BA144" s="495"/>
      <c r="BB144" s="495"/>
      <c r="BC144" s="495"/>
      <c r="BD144" s="495"/>
      <c r="BE144" s="495"/>
      <c r="BF144" s="495"/>
      <c r="BG144" s="495"/>
      <c r="BH144" s="495"/>
      <c r="BI144" s="495"/>
      <c r="BJ144" s="495"/>
      <c r="BK144" s="495"/>
      <c r="BL144" s="495"/>
      <c r="BM144" s="495"/>
      <c r="BN144" s="495"/>
      <c r="BO144" s="495"/>
      <c r="BP144" s="495"/>
      <c r="BQ144" s="495"/>
      <c r="BR144" s="495"/>
      <c r="BS144" s="495"/>
      <c r="BT144" s="495"/>
      <c r="BU144" s="495"/>
      <c r="BV144" s="495"/>
      <c r="BW144" s="495"/>
      <c r="BX144" s="495"/>
      <c r="BY144" s="495"/>
      <c r="BZ144" s="495"/>
      <c r="CA144" s="495"/>
      <c r="CB144" s="495"/>
      <c r="CC144" s="495"/>
      <c r="CD144" s="495"/>
      <c r="CE144" s="495"/>
      <c r="CF144" s="495"/>
      <c r="CG144" s="495"/>
      <c r="CH144" s="495"/>
      <c r="CI144" s="495"/>
      <c r="CJ144" s="495"/>
      <c r="CK144" s="495"/>
      <c r="CL144" s="495"/>
      <c r="CM144" s="495"/>
      <c r="CN144" s="495"/>
      <c r="CO144" s="495"/>
      <c r="CP144" s="495"/>
      <c r="CQ144" s="495"/>
      <c r="CR144" s="495"/>
      <c r="CS144" s="495"/>
      <c r="CT144" s="495"/>
      <c r="CU144" s="495"/>
      <c r="CV144" s="495"/>
      <c r="CW144" s="495"/>
      <c r="CX144" s="495"/>
      <c r="CY144" s="495"/>
      <c r="CZ144" s="495"/>
      <c r="DA144" s="495"/>
      <c r="DB144" s="495"/>
      <c r="DC144" s="495"/>
      <c r="DD144" s="495"/>
      <c r="DE144" s="495"/>
      <c r="DF144" s="495"/>
      <c r="DG144" s="495"/>
      <c r="DH144" s="495"/>
      <c r="DI144" s="495"/>
      <c r="DJ144" s="495"/>
      <c r="DK144" s="495"/>
      <c r="DL144" s="495"/>
      <c r="DM144" s="495"/>
      <c r="DN144" s="495"/>
      <c r="DO144" s="495"/>
      <c r="DP144" s="495"/>
      <c r="DQ144" s="495"/>
      <c r="DR144" s="495"/>
      <c r="DS144" s="495"/>
      <c r="DT144" s="495"/>
      <c r="DU144" s="495"/>
      <c r="DV144" s="495"/>
      <c r="DW144" s="495"/>
      <c r="DX144" s="495"/>
      <c r="DY144" s="495"/>
      <c r="DZ144" s="495"/>
      <c r="EA144" s="495"/>
      <c r="EB144" s="495"/>
      <c r="EC144" s="495"/>
      <c r="ED144" s="495"/>
      <c r="EE144" s="495"/>
      <c r="EF144" s="495"/>
      <c r="EG144" s="495"/>
      <c r="EH144" s="495"/>
      <c r="EI144" s="495"/>
      <c r="EJ144" s="495"/>
      <c r="EK144" s="495"/>
      <c r="EL144" s="495"/>
      <c r="EM144" s="495"/>
      <c r="EN144" s="495"/>
      <c r="EO144" s="495"/>
      <c r="EP144" s="495"/>
      <c r="EQ144" s="495"/>
      <c r="ER144" s="495"/>
      <c r="ES144" s="495"/>
      <c r="ET144" s="495"/>
      <c r="EU144" s="495"/>
      <c r="EV144" s="495"/>
      <c r="EW144" s="495"/>
      <c r="EX144" s="495"/>
      <c r="EY144" s="495"/>
      <c r="EZ144" s="495"/>
      <c r="FA144" s="495"/>
      <c r="FB144" s="495"/>
    </row>
    <row r="145" spans="1:158" s="325" customFormat="1" ht="15" hidden="1" customHeight="1" x14ac:dyDescent="0.25">
      <c r="A145" s="500" t="s">
        <v>116</v>
      </c>
      <c r="B145" s="225"/>
      <c r="C145" s="225"/>
      <c r="D145" s="225"/>
      <c r="E145" s="225"/>
      <c r="F145" s="225"/>
      <c r="G145" s="495"/>
      <c r="H145" s="495"/>
      <c r="I145" s="495"/>
      <c r="J145" s="495"/>
      <c r="K145" s="495"/>
      <c r="L145" s="495"/>
      <c r="M145" s="495"/>
      <c r="N145" s="495"/>
      <c r="O145" s="495"/>
      <c r="P145" s="495"/>
      <c r="Q145" s="495"/>
      <c r="R145" s="495"/>
      <c r="S145" s="495"/>
      <c r="T145" s="495"/>
      <c r="U145" s="495"/>
      <c r="V145" s="495"/>
      <c r="W145" s="495"/>
      <c r="X145" s="495"/>
      <c r="Y145" s="495"/>
      <c r="Z145" s="495"/>
      <c r="AA145" s="495"/>
      <c r="AB145" s="495"/>
      <c r="AC145" s="495"/>
      <c r="AD145" s="495"/>
      <c r="AE145" s="495"/>
      <c r="AF145" s="495"/>
      <c r="AG145" s="495"/>
      <c r="AH145" s="495"/>
      <c r="AI145" s="495"/>
      <c r="AJ145" s="495"/>
      <c r="AK145" s="495"/>
      <c r="AL145" s="495"/>
      <c r="AM145" s="495"/>
      <c r="AN145" s="495"/>
      <c r="AO145" s="495"/>
      <c r="AP145" s="495"/>
      <c r="AQ145" s="495"/>
      <c r="AR145" s="495"/>
      <c r="AS145" s="495"/>
      <c r="AT145" s="495"/>
      <c r="AU145" s="495"/>
      <c r="AV145" s="495"/>
      <c r="AW145" s="495"/>
      <c r="AX145" s="495"/>
      <c r="AY145" s="495"/>
      <c r="AZ145" s="495"/>
      <c r="BA145" s="495"/>
      <c r="BB145" s="495"/>
      <c r="BC145" s="495"/>
      <c r="BD145" s="495"/>
      <c r="BE145" s="495"/>
      <c r="BF145" s="495"/>
      <c r="BG145" s="495"/>
      <c r="BH145" s="495"/>
      <c r="BI145" s="495"/>
      <c r="BJ145" s="495"/>
      <c r="BK145" s="495"/>
      <c r="BL145" s="495"/>
      <c r="BM145" s="495"/>
      <c r="BN145" s="495"/>
      <c r="BO145" s="495"/>
      <c r="BP145" s="495"/>
      <c r="BQ145" s="495"/>
      <c r="BR145" s="495"/>
      <c r="BS145" s="495"/>
      <c r="BT145" s="495"/>
      <c r="BU145" s="495"/>
      <c r="BV145" s="495"/>
      <c r="BW145" s="495"/>
      <c r="BX145" s="495"/>
      <c r="BY145" s="495"/>
      <c r="BZ145" s="495"/>
      <c r="CA145" s="495"/>
      <c r="CB145" s="495"/>
      <c r="CC145" s="495"/>
      <c r="CD145" s="495"/>
      <c r="CE145" s="495"/>
      <c r="CF145" s="495"/>
      <c r="CG145" s="495"/>
      <c r="CH145" s="495"/>
      <c r="CI145" s="495"/>
      <c r="CJ145" s="495"/>
      <c r="CK145" s="495"/>
      <c r="CL145" s="495"/>
      <c r="CM145" s="495"/>
      <c r="CN145" s="495"/>
      <c r="CO145" s="495"/>
      <c r="CP145" s="495"/>
      <c r="CQ145" s="495"/>
      <c r="CR145" s="495"/>
      <c r="CS145" s="495"/>
      <c r="CT145" s="495"/>
      <c r="CU145" s="495"/>
      <c r="CV145" s="495"/>
      <c r="CW145" s="495"/>
      <c r="CX145" s="495"/>
      <c r="CY145" s="495"/>
      <c r="CZ145" s="495"/>
      <c r="DA145" s="495"/>
      <c r="DB145" s="495"/>
      <c r="DC145" s="495"/>
      <c r="DD145" s="495"/>
      <c r="DE145" s="495"/>
      <c r="DF145" s="495"/>
      <c r="DG145" s="495"/>
      <c r="DH145" s="495"/>
      <c r="DI145" s="495"/>
      <c r="DJ145" s="495"/>
      <c r="DK145" s="495"/>
      <c r="DL145" s="495"/>
      <c r="DM145" s="495"/>
      <c r="DN145" s="495"/>
      <c r="DO145" s="495"/>
      <c r="DP145" s="495"/>
      <c r="DQ145" s="495"/>
      <c r="DR145" s="495"/>
      <c r="DS145" s="495"/>
      <c r="DT145" s="495"/>
      <c r="DU145" s="495"/>
      <c r="DV145" s="495"/>
      <c r="DW145" s="495"/>
      <c r="DX145" s="495"/>
      <c r="DY145" s="495"/>
      <c r="DZ145" s="495"/>
      <c r="EA145" s="495"/>
      <c r="EB145" s="495"/>
      <c r="EC145" s="495"/>
      <c r="ED145" s="495"/>
      <c r="EE145" s="495"/>
      <c r="EF145" s="495"/>
      <c r="EG145" s="495"/>
      <c r="EH145" s="495"/>
      <c r="EI145" s="495"/>
      <c r="EJ145" s="495"/>
      <c r="EK145" s="495"/>
      <c r="EL145" s="495"/>
      <c r="EM145" s="495"/>
      <c r="EN145" s="495"/>
      <c r="EO145" s="495"/>
      <c r="EP145" s="495"/>
      <c r="EQ145" s="495"/>
      <c r="ER145" s="495"/>
      <c r="ES145" s="495"/>
      <c r="ET145" s="495"/>
      <c r="EU145" s="495"/>
      <c r="EV145" s="495"/>
      <c r="EW145" s="495"/>
      <c r="EX145" s="495"/>
      <c r="EY145" s="495"/>
      <c r="EZ145" s="495"/>
      <c r="FA145" s="495"/>
      <c r="FB145" s="495"/>
    </row>
    <row r="146" spans="1:158" s="325" customFormat="1" hidden="1" x14ac:dyDescent="0.25">
      <c r="A146" s="606" t="s">
        <v>19</v>
      </c>
      <c r="B146" s="225"/>
      <c r="C146" s="225">
        <v>9060</v>
      </c>
      <c r="D146" s="225"/>
      <c r="E146" s="225"/>
      <c r="F146" s="225"/>
      <c r="G146" s="495"/>
      <c r="H146" s="495"/>
      <c r="I146" s="495"/>
      <c r="J146" s="495"/>
      <c r="K146" s="495"/>
      <c r="L146" s="495"/>
      <c r="M146" s="495"/>
      <c r="N146" s="495"/>
      <c r="O146" s="495"/>
      <c r="P146" s="495"/>
      <c r="Q146" s="495"/>
      <c r="R146" s="495"/>
      <c r="S146" s="495"/>
      <c r="T146" s="495"/>
      <c r="U146" s="495"/>
      <c r="V146" s="495"/>
      <c r="W146" s="495"/>
      <c r="X146" s="495"/>
      <c r="Y146" s="495"/>
      <c r="Z146" s="495"/>
      <c r="AA146" s="495"/>
      <c r="AB146" s="495"/>
      <c r="AC146" s="495"/>
      <c r="AD146" s="495"/>
      <c r="AE146" s="495"/>
      <c r="AF146" s="495"/>
      <c r="AG146" s="495"/>
      <c r="AH146" s="495"/>
      <c r="AI146" s="495"/>
      <c r="AJ146" s="495"/>
      <c r="AK146" s="495"/>
      <c r="AL146" s="495"/>
      <c r="AM146" s="495"/>
      <c r="AN146" s="495"/>
      <c r="AO146" s="495"/>
      <c r="AP146" s="495"/>
      <c r="AQ146" s="495"/>
      <c r="AR146" s="495"/>
      <c r="AS146" s="495"/>
      <c r="AT146" s="495"/>
      <c r="AU146" s="495"/>
      <c r="AV146" s="495"/>
      <c r="AW146" s="495"/>
      <c r="AX146" s="495"/>
      <c r="AY146" s="495"/>
      <c r="AZ146" s="495"/>
      <c r="BA146" s="495"/>
      <c r="BB146" s="495"/>
      <c r="BC146" s="495"/>
      <c r="BD146" s="495"/>
      <c r="BE146" s="495"/>
      <c r="BF146" s="495"/>
      <c r="BG146" s="495"/>
      <c r="BH146" s="495"/>
      <c r="BI146" s="495"/>
      <c r="BJ146" s="495"/>
      <c r="BK146" s="495"/>
      <c r="BL146" s="495"/>
      <c r="BM146" s="495"/>
      <c r="BN146" s="495"/>
      <c r="BO146" s="495"/>
      <c r="BP146" s="495"/>
      <c r="BQ146" s="495"/>
      <c r="BR146" s="495"/>
      <c r="BS146" s="495"/>
      <c r="BT146" s="495"/>
      <c r="BU146" s="495"/>
      <c r="BV146" s="495"/>
      <c r="BW146" s="495"/>
      <c r="BX146" s="495"/>
      <c r="BY146" s="495"/>
      <c r="BZ146" s="495"/>
      <c r="CA146" s="495"/>
      <c r="CB146" s="495"/>
      <c r="CC146" s="495"/>
      <c r="CD146" s="495"/>
      <c r="CE146" s="495"/>
      <c r="CF146" s="495"/>
      <c r="CG146" s="495"/>
      <c r="CH146" s="495"/>
      <c r="CI146" s="495"/>
      <c r="CJ146" s="495"/>
      <c r="CK146" s="495"/>
      <c r="CL146" s="495"/>
      <c r="CM146" s="495"/>
      <c r="CN146" s="495"/>
      <c r="CO146" s="495"/>
      <c r="CP146" s="495"/>
      <c r="CQ146" s="495"/>
      <c r="CR146" s="495"/>
      <c r="CS146" s="495"/>
      <c r="CT146" s="495"/>
      <c r="CU146" s="495"/>
      <c r="CV146" s="495"/>
      <c r="CW146" s="495"/>
      <c r="CX146" s="495"/>
      <c r="CY146" s="495"/>
      <c r="CZ146" s="495"/>
      <c r="DA146" s="495"/>
      <c r="DB146" s="495"/>
      <c r="DC146" s="495"/>
      <c r="DD146" s="495"/>
      <c r="DE146" s="495"/>
      <c r="DF146" s="495"/>
      <c r="DG146" s="495"/>
      <c r="DH146" s="495"/>
      <c r="DI146" s="495"/>
      <c r="DJ146" s="495"/>
      <c r="DK146" s="495"/>
      <c r="DL146" s="495"/>
      <c r="DM146" s="495"/>
      <c r="DN146" s="495"/>
      <c r="DO146" s="495"/>
      <c r="DP146" s="495"/>
      <c r="DQ146" s="495"/>
      <c r="DR146" s="495"/>
      <c r="DS146" s="495"/>
      <c r="DT146" s="495"/>
      <c r="DU146" s="495"/>
      <c r="DV146" s="495"/>
      <c r="DW146" s="495"/>
      <c r="DX146" s="495"/>
      <c r="DY146" s="495"/>
      <c r="DZ146" s="495"/>
      <c r="EA146" s="495"/>
      <c r="EB146" s="495"/>
      <c r="EC146" s="495"/>
      <c r="ED146" s="495"/>
      <c r="EE146" s="495"/>
      <c r="EF146" s="495"/>
      <c r="EG146" s="495"/>
      <c r="EH146" s="495"/>
      <c r="EI146" s="495"/>
      <c r="EJ146" s="495"/>
      <c r="EK146" s="495"/>
      <c r="EL146" s="495"/>
      <c r="EM146" s="495"/>
      <c r="EN146" s="495"/>
      <c r="EO146" s="495"/>
      <c r="EP146" s="495"/>
      <c r="EQ146" s="495"/>
      <c r="ER146" s="495"/>
      <c r="ES146" s="495"/>
      <c r="ET146" s="495"/>
      <c r="EU146" s="495"/>
      <c r="EV146" s="495"/>
      <c r="EW146" s="495"/>
      <c r="EX146" s="495"/>
      <c r="EY146" s="495"/>
      <c r="EZ146" s="495"/>
      <c r="FA146" s="495"/>
      <c r="FB146" s="495"/>
    </row>
    <row r="147" spans="1:158" s="325" customFormat="1" ht="30" hidden="1" x14ac:dyDescent="0.25">
      <c r="A147" s="607" t="s">
        <v>30</v>
      </c>
      <c r="B147" s="225"/>
      <c r="C147" s="225">
        <f>4558+39</f>
        <v>4597</v>
      </c>
      <c r="D147" s="225"/>
      <c r="E147" s="225"/>
      <c r="F147" s="225"/>
      <c r="G147" s="495"/>
      <c r="H147" s="587"/>
      <c r="I147" s="495"/>
      <c r="J147" s="495"/>
      <c r="K147" s="495"/>
      <c r="L147" s="495"/>
      <c r="M147" s="495"/>
      <c r="N147" s="495"/>
      <c r="O147" s="495"/>
      <c r="P147" s="495"/>
      <c r="Q147" s="495"/>
      <c r="R147" s="495"/>
      <c r="S147" s="495"/>
      <c r="T147" s="495"/>
      <c r="U147" s="495"/>
      <c r="V147" s="495"/>
      <c r="W147" s="495"/>
      <c r="X147" s="495"/>
      <c r="Y147" s="495"/>
      <c r="Z147" s="495"/>
      <c r="AA147" s="495"/>
      <c r="AB147" s="495"/>
      <c r="AC147" s="495"/>
      <c r="AD147" s="495"/>
      <c r="AE147" s="495"/>
      <c r="AF147" s="495"/>
      <c r="AG147" s="495"/>
      <c r="AH147" s="495"/>
      <c r="AI147" s="495"/>
      <c r="AJ147" s="495"/>
      <c r="AK147" s="495"/>
      <c r="AL147" s="495"/>
      <c r="AM147" s="495"/>
      <c r="AN147" s="495"/>
      <c r="AO147" s="495"/>
      <c r="AP147" s="495"/>
      <c r="AQ147" s="495"/>
      <c r="AR147" s="495"/>
      <c r="AS147" s="495"/>
      <c r="AT147" s="495"/>
      <c r="AU147" s="495"/>
      <c r="AV147" s="495"/>
      <c r="AW147" s="495"/>
      <c r="AX147" s="495"/>
      <c r="AY147" s="495"/>
      <c r="AZ147" s="495"/>
      <c r="BA147" s="495"/>
      <c r="BB147" s="495"/>
      <c r="BC147" s="495"/>
      <c r="BD147" s="495"/>
      <c r="BE147" s="495"/>
      <c r="BF147" s="495"/>
      <c r="BG147" s="495"/>
      <c r="BH147" s="495"/>
      <c r="BI147" s="495"/>
      <c r="BJ147" s="495"/>
      <c r="BK147" s="495"/>
      <c r="BL147" s="495"/>
      <c r="BM147" s="495"/>
      <c r="BN147" s="495"/>
      <c r="BO147" s="495"/>
      <c r="BP147" s="495"/>
      <c r="BQ147" s="495"/>
      <c r="BR147" s="495"/>
      <c r="BS147" s="495"/>
      <c r="BT147" s="495"/>
      <c r="BU147" s="495"/>
      <c r="BV147" s="495"/>
      <c r="BW147" s="495"/>
      <c r="BX147" s="495"/>
      <c r="BY147" s="495"/>
      <c r="BZ147" s="495"/>
      <c r="CA147" s="495"/>
      <c r="CB147" s="495"/>
      <c r="CC147" s="495"/>
      <c r="CD147" s="495"/>
      <c r="CE147" s="495"/>
      <c r="CF147" s="495"/>
      <c r="CG147" s="495"/>
      <c r="CH147" s="495"/>
      <c r="CI147" s="495"/>
      <c r="CJ147" s="495"/>
      <c r="CK147" s="495"/>
      <c r="CL147" s="495"/>
      <c r="CM147" s="495"/>
      <c r="CN147" s="495"/>
      <c r="CO147" s="495"/>
      <c r="CP147" s="495"/>
      <c r="CQ147" s="495"/>
      <c r="CR147" s="495"/>
      <c r="CS147" s="495"/>
      <c r="CT147" s="495"/>
      <c r="CU147" s="495"/>
      <c r="CV147" s="495"/>
      <c r="CW147" s="495"/>
      <c r="CX147" s="495"/>
      <c r="CY147" s="495"/>
      <c r="CZ147" s="495"/>
      <c r="DA147" s="495"/>
      <c r="DB147" s="495"/>
      <c r="DC147" s="495"/>
      <c r="DD147" s="495"/>
      <c r="DE147" s="495"/>
      <c r="DF147" s="495"/>
      <c r="DG147" s="495"/>
      <c r="DH147" s="495"/>
      <c r="DI147" s="495"/>
      <c r="DJ147" s="495"/>
      <c r="DK147" s="495"/>
      <c r="DL147" s="495"/>
      <c r="DM147" s="495"/>
      <c r="DN147" s="495"/>
      <c r="DO147" s="495"/>
      <c r="DP147" s="495"/>
      <c r="DQ147" s="495"/>
      <c r="DR147" s="495"/>
      <c r="DS147" s="495"/>
      <c r="DT147" s="495"/>
      <c r="DU147" s="495"/>
      <c r="DV147" s="495"/>
      <c r="DW147" s="495"/>
      <c r="DX147" s="495"/>
      <c r="DY147" s="495"/>
      <c r="DZ147" s="495"/>
      <c r="EA147" s="495"/>
      <c r="EB147" s="495"/>
      <c r="EC147" s="495"/>
      <c r="ED147" s="495"/>
      <c r="EE147" s="495"/>
      <c r="EF147" s="495"/>
      <c r="EG147" s="495"/>
      <c r="EH147" s="495"/>
      <c r="EI147" s="495"/>
      <c r="EJ147" s="495"/>
      <c r="EK147" s="495"/>
      <c r="EL147" s="495"/>
      <c r="EM147" s="495"/>
      <c r="EN147" s="495"/>
      <c r="EO147" s="495"/>
      <c r="EP147" s="495"/>
      <c r="EQ147" s="495"/>
      <c r="ER147" s="495"/>
      <c r="ES147" s="495"/>
      <c r="ET147" s="495"/>
      <c r="EU147" s="495"/>
      <c r="EV147" s="495"/>
      <c r="EW147" s="495"/>
      <c r="EX147" s="495"/>
      <c r="EY147" s="495"/>
      <c r="EZ147" s="495"/>
      <c r="FA147" s="495"/>
      <c r="FB147" s="495"/>
    </row>
    <row r="148" spans="1:158" s="325" customFormat="1" hidden="1" x14ac:dyDescent="0.25">
      <c r="A148" s="606" t="s">
        <v>32</v>
      </c>
      <c r="B148" s="225"/>
      <c r="C148" s="225">
        <v>5490</v>
      </c>
      <c r="D148" s="225"/>
      <c r="E148" s="225"/>
      <c r="F148" s="225"/>
      <c r="G148" s="495"/>
      <c r="H148" s="495"/>
      <c r="I148" s="495"/>
      <c r="J148" s="495"/>
      <c r="K148" s="495"/>
      <c r="L148" s="495"/>
      <c r="M148" s="495"/>
      <c r="N148" s="495"/>
      <c r="O148" s="495"/>
      <c r="P148" s="495"/>
      <c r="Q148" s="495"/>
      <c r="R148" s="495"/>
      <c r="S148" s="495"/>
      <c r="T148" s="495"/>
      <c r="U148" s="495"/>
      <c r="V148" s="495"/>
      <c r="W148" s="495"/>
      <c r="X148" s="495"/>
      <c r="Y148" s="495"/>
      <c r="Z148" s="495"/>
      <c r="AA148" s="495"/>
      <c r="AB148" s="495"/>
      <c r="AC148" s="495"/>
      <c r="AD148" s="495"/>
      <c r="AE148" s="495"/>
      <c r="AF148" s="495"/>
      <c r="AG148" s="495"/>
      <c r="AH148" s="495"/>
      <c r="AI148" s="495"/>
      <c r="AJ148" s="495"/>
      <c r="AK148" s="495"/>
      <c r="AL148" s="495"/>
      <c r="AM148" s="495"/>
      <c r="AN148" s="495"/>
      <c r="AO148" s="495"/>
      <c r="AP148" s="495"/>
      <c r="AQ148" s="495"/>
      <c r="AR148" s="495"/>
      <c r="AS148" s="495"/>
      <c r="AT148" s="495"/>
      <c r="AU148" s="495"/>
      <c r="AV148" s="495"/>
      <c r="AW148" s="495"/>
      <c r="AX148" s="495"/>
      <c r="AY148" s="495"/>
      <c r="AZ148" s="495"/>
      <c r="BA148" s="495"/>
      <c r="BB148" s="495"/>
      <c r="BC148" s="495"/>
      <c r="BD148" s="495"/>
      <c r="BE148" s="495"/>
      <c r="BF148" s="495"/>
      <c r="BG148" s="495"/>
      <c r="BH148" s="495"/>
      <c r="BI148" s="495"/>
      <c r="BJ148" s="495"/>
      <c r="BK148" s="495"/>
      <c r="BL148" s="495"/>
      <c r="BM148" s="495"/>
      <c r="BN148" s="495"/>
      <c r="BO148" s="495"/>
      <c r="BP148" s="495"/>
      <c r="BQ148" s="495"/>
      <c r="BR148" s="495"/>
      <c r="BS148" s="495"/>
      <c r="BT148" s="495"/>
      <c r="BU148" s="495"/>
      <c r="BV148" s="495"/>
      <c r="BW148" s="495"/>
      <c r="BX148" s="495"/>
      <c r="BY148" s="495"/>
      <c r="BZ148" s="495"/>
      <c r="CA148" s="495"/>
      <c r="CB148" s="495"/>
      <c r="CC148" s="495"/>
      <c r="CD148" s="495"/>
      <c r="CE148" s="495"/>
      <c r="CF148" s="495"/>
      <c r="CG148" s="495"/>
      <c r="CH148" s="495"/>
      <c r="CI148" s="495"/>
      <c r="CJ148" s="495"/>
      <c r="CK148" s="495"/>
      <c r="CL148" s="495"/>
      <c r="CM148" s="495"/>
      <c r="CN148" s="495"/>
      <c r="CO148" s="495"/>
      <c r="CP148" s="495"/>
      <c r="CQ148" s="495"/>
      <c r="CR148" s="495"/>
      <c r="CS148" s="495"/>
      <c r="CT148" s="495"/>
      <c r="CU148" s="495"/>
      <c r="CV148" s="495"/>
      <c r="CW148" s="495"/>
      <c r="CX148" s="495"/>
      <c r="CY148" s="495"/>
      <c r="CZ148" s="495"/>
      <c r="DA148" s="495"/>
      <c r="DB148" s="495"/>
      <c r="DC148" s="495"/>
      <c r="DD148" s="495"/>
      <c r="DE148" s="495"/>
      <c r="DF148" s="495"/>
      <c r="DG148" s="495"/>
      <c r="DH148" s="495"/>
      <c r="DI148" s="495"/>
      <c r="DJ148" s="495"/>
      <c r="DK148" s="495"/>
      <c r="DL148" s="495"/>
      <c r="DM148" s="495"/>
      <c r="DN148" s="495"/>
      <c r="DO148" s="495"/>
      <c r="DP148" s="495"/>
      <c r="DQ148" s="495"/>
      <c r="DR148" s="495"/>
      <c r="DS148" s="495"/>
      <c r="DT148" s="495"/>
      <c r="DU148" s="495"/>
      <c r="DV148" s="495"/>
      <c r="DW148" s="495"/>
      <c r="DX148" s="495"/>
      <c r="DY148" s="495"/>
      <c r="DZ148" s="495"/>
      <c r="EA148" s="495"/>
      <c r="EB148" s="495"/>
      <c r="EC148" s="495"/>
      <c r="ED148" s="495"/>
      <c r="EE148" s="495"/>
      <c r="EF148" s="495"/>
      <c r="EG148" s="495"/>
      <c r="EH148" s="495"/>
      <c r="EI148" s="495"/>
      <c r="EJ148" s="495"/>
      <c r="EK148" s="495"/>
      <c r="EL148" s="495"/>
      <c r="EM148" s="495"/>
      <c r="EN148" s="495"/>
      <c r="EO148" s="495"/>
      <c r="EP148" s="495"/>
      <c r="EQ148" s="495"/>
      <c r="ER148" s="495"/>
      <c r="ES148" s="495"/>
      <c r="ET148" s="495"/>
      <c r="EU148" s="495"/>
      <c r="EV148" s="495"/>
      <c r="EW148" s="495"/>
      <c r="EX148" s="495"/>
      <c r="EY148" s="495"/>
      <c r="EZ148" s="495"/>
      <c r="FA148" s="495"/>
      <c r="FB148" s="495"/>
    </row>
    <row r="149" spans="1:158" s="325" customFormat="1" hidden="1" x14ac:dyDescent="0.25">
      <c r="A149" s="606" t="s">
        <v>117</v>
      </c>
      <c r="B149" s="225"/>
      <c r="C149" s="225">
        <v>2860</v>
      </c>
      <c r="D149" s="225"/>
      <c r="E149" s="225"/>
      <c r="F149" s="225"/>
      <c r="G149" s="495"/>
      <c r="H149" s="587"/>
      <c r="I149" s="495"/>
      <c r="J149" s="495"/>
      <c r="K149" s="495"/>
      <c r="L149" s="495"/>
      <c r="M149" s="495"/>
      <c r="N149" s="495"/>
      <c r="O149" s="495"/>
      <c r="P149" s="495"/>
      <c r="Q149" s="495"/>
      <c r="R149" s="495"/>
      <c r="S149" s="495"/>
      <c r="T149" s="495"/>
      <c r="U149" s="495"/>
      <c r="V149" s="495"/>
      <c r="W149" s="495"/>
      <c r="X149" s="495"/>
      <c r="Y149" s="495"/>
      <c r="Z149" s="495"/>
      <c r="AA149" s="495"/>
      <c r="AB149" s="495"/>
      <c r="AC149" s="495"/>
      <c r="AD149" s="495"/>
      <c r="AE149" s="495"/>
      <c r="AF149" s="495"/>
      <c r="AG149" s="495"/>
      <c r="AH149" s="495"/>
      <c r="AI149" s="495"/>
      <c r="AJ149" s="495"/>
      <c r="AK149" s="495"/>
      <c r="AL149" s="495"/>
      <c r="AM149" s="495"/>
      <c r="AN149" s="495"/>
      <c r="AO149" s="495"/>
      <c r="AP149" s="495"/>
      <c r="AQ149" s="495"/>
      <c r="AR149" s="495"/>
      <c r="AS149" s="495"/>
      <c r="AT149" s="495"/>
      <c r="AU149" s="495"/>
      <c r="AV149" s="495"/>
      <c r="AW149" s="495"/>
      <c r="AX149" s="495"/>
      <c r="AY149" s="495"/>
      <c r="AZ149" s="495"/>
      <c r="BA149" s="495"/>
      <c r="BB149" s="495"/>
      <c r="BC149" s="495"/>
      <c r="BD149" s="495"/>
      <c r="BE149" s="495"/>
      <c r="BF149" s="495"/>
      <c r="BG149" s="495"/>
      <c r="BH149" s="495"/>
      <c r="BI149" s="495"/>
      <c r="BJ149" s="495"/>
      <c r="BK149" s="495"/>
      <c r="BL149" s="495"/>
      <c r="BM149" s="495"/>
      <c r="BN149" s="495"/>
      <c r="BO149" s="495"/>
      <c r="BP149" s="495"/>
      <c r="BQ149" s="495"/>
      <c r="BR149" s="495"/>
      <c r="BS149" s="495"/>
      <c r="BT149" s="495"/>
      <c r="BU149" s="495"/>
      <c r="BV149" s="495"/>
      <c r="BW149" s="495"/>
      <c r="BX149" s="495"/>
      <c r="BY149" s="495"/>
      <c r="BZ149" s="495"/>
      <c r="CA149" s="495"/>
      <c r="CB149" s="495"/>
      <c r="CC149" s="495"/>
      <c r="CD149" s="495"/>
      <c r="CE149" s="495"/>
      <c r="CF149" s="495"/>
      <c r="CG149" s="495"/>
      <c r="CH149" s="495"/>
      <c r="CI149" s="495"/>
      <c r="CJ149" s="495"/>
      <c r="CK149" s="495"/>
      <c r="CL149" s="495"/>
      <c r="CM149" s="495"/>
      <c r="CN149" s="495"/>
      <c r="CO149" s="495"/>
      <c r="CP149" s="495"/>
      <c r="CQ149" s="495"/>
      <c r="CR149" s="495"/>
      <c r="CS149" s="495"/>
      <c r="CT149" s="495"/>
      <c r="CU149" s="495"/>
      <c r="CV149" s="495"/>
      <c r="CW149" s="495"/>
      <c r="CX149" s="495"/>
      <c r="CY149" s="495"/>
      <c r="CZ149" s="495"/>
      <c r="DA149" s="495"/>
      <c r="DB149" s="495"/>
      <c r="DC149" s="495"/>
      <c r="DD149" s="495"/>
      <c r="DE149" s="495"/>
      <c r="DF149" s="495"/>
      <c r="DG149" s="495"/>
      <c r="DH149" s="495"/>
      <c r="DI149" s="495"/>
      <c r="DJ149" s="495"/>
      <c r="DK149" s="495"/>
      <c r="DL149" s="495"/>
      <c r="DM149" s="495"/>
      <c r="DN149" s="495"/>
      <c r="DO149" s="495"/>
      <c r="DP149" s="495"/>
      <c r="DQ149" s="495"/>
      <c r="DR149" s="495"/>
      <c r="DS149" s="495"/>
      <c r="DT149" s="495"/>
      <c r="DU149" s="495"/>
      <c r="DV149" s="495"/>
      <c r="DW149" s="495"/>
      <c r="DX149" s="495"/>
      <c r="DY149" s="495"/>
      <c r="DZ149" s="495"/>
      <c r="EA149" s="495"/>
      <c r="EB149" s="495"/>
      <c r="EC149" s="495"/>
      <c r="ED149" s="495"/>
      <c r="EE149" s="495"/>
      <c r="EF149" s="495"/>
      <c r="EG149" s="495"/>
      <c r="EH149" s="495"/>
      <c r="EI149" s="495"/>
      <c r="EJ149" s="495"/>
      <c r="EK149" s="495"/>
      <c r="EL149" s="495"/>
      <c r="EM149" s="495"/>
      <c r="EN149" s="495"/>
      <c r="EO149" s="495"/>
      <c r="EP149" s="495"/>
      <c r="EQ149" s="495"/>
      <c r="ER149" s="495"/>
      <c r="ES149" s="495"/>
      <c r="ET149" s="495"/>
      <c r="EU149" s="495"/>
      <c r="EV149" s="495"/>
      <c r="EW149" s="495"/>
      <c r="EX149" s="495"/>
      <c r="EY149" s="495"/>
      <c r="EZ149" s="495"/>
      <c r="FA149" s="495"/>
      <c r="FB149" s="495"/>
    </row>
    <row r="150" spans="1:158" s="325" customFormat="1" hidden="1" x14ac:dyDescent="0.25">
      <c r="A150" s="553" t="s">
        <v>52</v>
      </c>
      <c r="B150" s="444"/>
      <c r="C150" s="444">
        <v>710</v>
      </c>
      <c r="D150" s="444"/>
      <c r="E150" s="444"/>
      <c r="F150" s="444"/>
      <c r="G150" s="495"/>
      <c r="H150" s="587"/>
      <c r="I150" s="495"/>
      <c r="J150" s="495"/>
      <c r="K150" s="495"/>
      <c r="L150" s="495"/>
      <c r="M150" s="495"/>
      <c r="N150" s="495"/>
      <c r="O150" s="495"/>
      <c r="P150" s="495"/>
      <c r="Q150" s="495"/>
      <c r="R150" s="495"/>
      <c r="S150" s="495"/>
      <c r="T150" s="495"/>
      <c r="U150" s="495"/>
      <c r="V150" s="495"/>
      <c r="W150" s="495"/>
      <c r="X150" s="495"/>
      <c r="Y150" s="495"/>
      <c r="Z150" s="495"/>
      <c r="AA150" s="495"/>
      <c r="AB150" s="495"/>
      <c r="AC150" s="495"/>
      <c r="AD150" s="495"/>
      <c r="AE150" s="495"/>
      <c r="AF150" s="495"/>
      <c r="AG150" s="495"/>
      <c r="AH150" s="495"/>
      <c r="AI150" s="495"/>
      <c r="AJ150" s="495"/>
      <c r="AK150" s="495"/>
      <c r="AL150" s="495"/>
      <c r="AM150" s="495"/>
      <c r="AN150" s="495"/>
      <c r="AO150" s="495"/>
      <c r="AP150" s="495"/>
      <c r="AQ150" s="495"/>
      <c r="AR150" s="495"/>
      <c r="AS150" s="495"/>
      <c r="AT150" s="495"/>
      <c r="AU150" s="495"/>
      <c r="AV150" s="495"/>
      <c r="AW150" s="495"/>
      <c r="AX150" s="495"/>
      <c r="AY150" s="495"/>
      <c r="AZ150" s="495"/>
      <c r="BA150" s="495"/>
      <c r="BB150" s="495"/>
      <c r="BC150" s="495"/>
      <c r="BD150" s="495"/>
      <c r="BE150" s="495"/>
      <c r="BF150" s="495"/>
      <c r="BG150" s="495"/>
      <c r="BH150" s="495"/>
      <c r="BI150" s="495"/>
      <c r="BJ150" s="495"/>
      <c r="BK150" s="495"/>
      <c r="BL150" s="495"/>
      <c r="BM150" s="495"/>
      <c r="BN150" s="495"/>
      <c r="BO150" s="495"/>
      <c r="BP150" s="495"/>
      <c r="BQ150" s="495"/>
      <c r="BR150" s="495"/>
      <c r="BS150" s="495"/>
      <c r="BT150" s="495"/>
      <c r="BU150" s="495"/>
      <c r="BV150" s="495"/>
      <c r="BW150" s="495"/>
      <c r="BX150" s="495"/>
      <c r="BY150" s="495"/>
      <c r="BZ150" s="495"/>
      <c r="CA150" s="495"/>
      <c r="CB150" s="495"/>
      <c r="CC150" s="495"/>
      <c r="CD150" s="495"/>
      <c r="CE150" s="495"/>
      <c r="CF150" s="495"/>
      <c r="CG150" s="495"/>
      <c r="CH150" s="495"/>
      <c r="CI150" s="495"/>
      <c r="CJ150" s="495"/>
      <c r="CK150" s="495"/>
      <c r="CL150" s="495"/>
      <c r="CM150" s="495"/>
      <c r="CN150" s="495"/>
      <c r="CO150" s="495"/>
      <c r="CP150" s="495"/>
      <c r="CQ150" s="495"/>
      <c r="CR150" s="495"/>
      <c r="CS150" s="495"/>
      <c r="CT150" s="495"/>
      <c r="CU150" s="495"/>
      <c r="CV150" s="495"/>
      <c r="CW150" s="495"/>
      <c r="CX150" s="495"/>
      <c r="CY150" s="495"/>
      <c r="CZ150" s="495"/>
      <c r="DA150" s="495"/>
      <c r="DB150" s="495"/>
      <c r="DC150" s="495"/>
      <c r="DD150" s="495"/>
      <c r="DE150" s="495"/>
      <c r="DF150" s="495"/>
      <c r="DG150" s="495"/>
      <c r="DH150" s="495"/>
      <c r="DI150" s="495"/>
      <c r="DJ150" s="495"/>
      <c r="DK150" s="495"/>
      <c r="DL150" s="495"/>
      <c r="DM150" s="495"/>
      <c r="DN150" s="495"/>
      <c r="DO150" s="495"/>
      <c r="DP150" s="495"/>
      <c r="DQ150" s="495"/>
      <c r="DR150" s="495"/>
      <c r="DS150" s="495"/>
      <c r="DT150" s="495"/>
      <c r="DU150" s="495"/>
      <c r="DV150" s="495"/>
      <c r="DW150" s="495"/>
      <c r="DX150" s="495"/>
      <c r="DY150" s="495"/>
      <c r="DZ150" s="495"/>
      <c r="EA150" s="495"/>
      <c r="EB150" s="495"/>
      <c r="EC150" s="495"/>
      <c r="ED150" s="495"/>
      <c r="EE150" s="495"/>
      <c r="EF150" s="495"/>
      <c r="EG150" s="495"/>
      <c r="EH150" s="495"/>
      <c r="EI150" s="495"/>
      <c r="EJ150" s="495"/>
      <c r="EK150" s="495"/>
      <c r="EL150" s="495"/>
      <c r="EM150" s="495"/>
      <c r="EN150" s="495"/>
      <c r="EO150" s="495"/>
      <c r="EP150" s="495"/>
      <c r="EQ150" s="495"/>
      <c r="ER150" s="495"/>
      <c r="ES150" s="495"/>
      <c r="ET150" s="495"/>
      <c r="EU150" s="495"/>
      <c r="EV150" s="495"/>
      <c r="EW150" s="495"/>
      <c r="EX150" s="495"/>
      <c r="EY150" s="495"/>
      <c r="EZ150" s="495"/>
      <c r="FA150" s="495"/>
      <c r="FB150" s="495"/>
    </row>
    <row r="151" spans="1:158" s="325" customFormat="1" ht="15.75" hidden="1" thickBot="1" x14ac:dyDescent="0.3">
      <c r="A151" s="607" t="s">
        <v>158</v>
      </c>
      <c r="B151" s="444"/>
      <c r="C151" s="444">
        <v>5000</v>
      </c>
      <c r="D151" s="444"/>
      <c r="E151" s="444"/>
      <c r="F151" s="444"/>
      <c r="G151" s="495"/>
      <c r="H151" s="495"/>
      <c r="I151" s="495"/>
      <c r="J151" s="495"/>
      <c r="K151" s="495"/>
      <c r="L151" s="495"/>
      <c r="M151" s="495"/>
      <c r="N151" s="495"/>
      <c r="O151" s="495"/>
      <c r="P151" s="495"/>
      <c r="Q151" s="495"/>
      <c r="R151" s="495"/>
      <c r="S151" s="495"/>
      <c r="T151" s="495"/>
      <c r="U151" s="495"/>
      <c r="V151" s="495"/>
      <c r="W151" s="495"/>
      <c r="X151" s="495"/>
      <c r="Y151" s="495"/>
      <c r="Z151" s="495"/>
      <c r="AA151" s="495"/>
      <c r="AB151" s="495"/>
      <c r="AC151" s="495"/>
      <c r="AD151" s="495"/>
      <c r="AE151" s="495"/>
      <c r="AF151" s="495"/>
      <c r="AG151" s="495"/>
      <c r="AH151" s="495"/>
      <c r="AI151" s="495"/>
      <c r="AJ151" s="495"/>
      <c r="AK151" s="495"/>
      <c r="AL151" s="495"/>
      <c r="AM151" s="495"/>
      <c r="AN151" s="495"/>
      <c r="AO151" s="495"/>
      <c r="AP151" s="495"/>
      <c r="AQ151" s="495"/>
      <c r="AR151" s="495"/>
      <c r="AS151" s="495"/>
      <c r="AT151" s="495"/>
      <c r="AU151" s="495"/>
      <c r="AV151" s="495"/>
      <c r="AW151" s="495"/>
      <c r="AX151" s="495"/>
      <c r="AY151" s="495"/>
      <c r="AZ151" s="495"/>
      <c r="BA151" s="495"/>
      <c r="BB151" s="495"/>
      <c r="BC151" s="495"/>
      <c r="BD151" s="495"/>
      <c r="BE151" s="495"/>
      <c r="BF151" s="495"/>
      <c r="BG151" s="495"/>
      <c r="BH151" s="495"/>
      <c r="BI151" s="495"/>
      <c r="BJ151" s="495"/>
      <c r="BK151" s="495"/>
      <c r="BL151" s="495"/>
      <c r="BM151" s="495"/>
      <c r="BN151" s="495"/>
      <c r="BO151" s="495"/>
      <c r="BP151" s="495"/>
      <c r="BQ151" s="495"/>
      <c r="BR151" s="495"/>
      <c r="BS151" s="495"/>
      <c r="BT151" s="495"/>
      <c r="BU151" s="495"/>
      <c r="BV151" s="495"/>
      <c r="BW151" s="495"/>
      <c r="BX151" s="495"/>
      <c r="BY151" s="495"/>
      <c r="BZ151" s="495"/>
      <c r="CA151" s="495"/>
      <c r="CB151" s="495"/>
      <c r="CC151" s="495"/>
      <c r="CD151" s="495"/>
      <c r="CE151" s="495"/>
      <c r="CF151" s="495"/>
      <c r="CG151" s="495"/>
      <c r="CH151" s="495"/>
      <c r="CI151" s="495"/>
      <c r="CJ151" s="495"/>
      <c r="CK151" s="495"/>
      <c r="CL151" s="495"/>
      <c r="CM151" s="495"/>
      <c r="CN151" s="495"/>
      <c r="CO151" s="495"/>
      <c r="CP151" s="495"/>
      <c r="CQ151" s="495"/>
      <c r="CR151" s="495"/>
      <c r="CS151" s="495"/>
      <c r="CT151" s="495"/>
      <c r="CU151" s="495"/>
      <c r="CV151" s="495"/>
      <c r="CW151" s="495"/>
      <c r="CX151" s="495"/>
      <c r="CY151" s="495"/>
      <c r="CZ151" s="495"/>
      <c r="DA151" s="495"/>
      <c r="DB151" s="495"/>
      <c r="DC151" s="495"/>
      <c r="DD151" s="495"/>
      <c r="DE151" s="495"/>
      <c r="DF151" s="495"/>
      <c r="DG151" s="495"/>
      <c r="DH151" s="495"/>
      <c r="DI151" s="495"/>
      <c r="DJ151" s="495"/>
      <c r="DK151" s="495"/>
      <c r="DL151" s="495"/>
      <c r="DM151" s="495"/>
      <c r="DN151" s="495"/>
      <c r="DO151" s="495"/>
      <c r="DP151" s="495"/>
      <c r="DQ151" s="495"/>
      <c r="DR151" s="495"/>
      <c r="DS151" s="495"/>
      <c r="DT151" s="495"/>
      <c r="DU151" s="495"/>
      <c r="DV151" s="495"/>
      <c r="DW151" s="495"/>
      <c r="DX151" s="495"/>
      <c r="DY151" s="495"/>
      <c r="DZ151" s="495"/>
      <c r="EA151" s="495"/>
      <c r="EB151" s="495"/>
      <c r="EC151" s="495"/>
      <c r="ED151" s="495"/>
      <c r="EE151" s="495"/>
      <c r="EF151" s="495"/>
      <c r="EG151" s="495"/>
      <c r="EH151" s="495"/>
      <c r="EI151" s="495"/>
      <c r="EJ151" s="495"/>
      <c r="EK151" s="495"/>
      <c r="EL151" s="495"/>
      <c r="EM151" s="495"/>
      <c r="EN151" s="495"/>
      <c r="EO151" s="495"/>
      <c r="EP151" s="495"/>
      <c r="EQ151" s="495"/>
      <c r="ER151" s="495"/>
      <c r="ES151" s="495"/>
      <c r="ET151" s="495"/>
      <c r="EU151" s="495"/>
      <c r="EV151" s="495"/>
      <c r="EW151" s="495"/>
      <c r="EX151" s="495"/>
      <c r="EY151" s="495"/>
      <c r="EZ151" s="495"/>
      <c r="FA151" s="495"/>
      <c r="FB151" s="495"/>
    </row>
    <row r="152" spans="1:158" s="325" customFormat="1" ht="15" hidden="1" customHeight="1" thickBot="1" x14ac:dyDescent="0.3">
      <c r="A152" s="586" t="s">
        <v>10</v>
      </c>
      <c r="B152" s="593"/>
      <c r="C152" s="593"/>
      <c r="D152" s="593"/>
      <c r="E152" s="593"/>
      <c r="F152" s="593"/>
      <c r="G152" s="495"/>
      <c r="H152" s="495"/>
      <c r="I152" s="495"/>
      <c r="J152" s="495"/>
      <c r="K152" s="495"/>
      <c r="L152" s="495"/>
      <c r="M152" s="495"/>
      <c r="N152" s="495"/>
      <c r="O152" s="495"/>
      <c r="P152" s="495"/>
      <c r="Q152" s="495"/>
      <c r="R152" s="495"/>
      <c r="S152" s="495"/>
      <c r="T152" s="495"/>
      <c r="U152" s="495"/>
      <c r="V152" s="495"/>
      <c r="W152" s="495"/>
      <c r="X152" s="495"/>
      <c r="Y152" s="495"/>
      <c r="Z152" s="495"/>
      <c r="AA152" s="495"/>
      <c r="AB152" s="495"/>
      <c r="AC152" s="495"/>
      <c r="AD152" s="495"/>
      <c r="AE152" s="495"/>
      <c r="AF152" s="495"/>
      <c r="AG152" s="495"/>
      <c r="AH152" s="495"/>
      <c r="AI152" s="495"/>
      <c r="AJ152" s="495"/>
      <c r="AK152" s="495"/>
      <c r="AL152" s="495"/>
      <c r="AM152" s="495"/>
      <c r="AN152" s="495"/>
      <c r="AO152" s="495"/>
      <c r="AP152" s="495"/>
      <c r="AQ152" s="495"/>
      <c r="AR152" s="495"/>
      <c r="AS152" s="495"/>
      <c r="AT152" s="495"/>
      <c r="AU152" s="495"/>
      <c r="AV152" s="495"/>
      <c r="AW152" s="495"/>
      <c r="AX152" s="495"/>
      <c r="AY152" s="495"/>
      <c r="AZ152" s="495"/>
      <c r="BA152" s="495"/>
      <c r="BB152" s="495"/>
      <c r="BC152" s="495"/>
      <c r="BD152" s="495"/>
      <c r="BE152" s="495"/>
      <c r="BF152" s="495"/>
      <c r="BG152" s="495"/>
      <c r="BH152" s="495"/>
      <c r="BI152" s="495"/>
      <c r="BJ152" s="495"/>
      <c r="BK152" s="495"/>
      <c r="BL152" s="495"/>
      <c r="BM152" s="495"/>
      <c r="BN152" s="495"/>
      <c r="BO152" s="495"/>
      <c r="BP152" s="495"/>
      <c r="BQ152" s="495"/>
      <c r="BR152" s="495"/>
      <c r="BS152" s="495"/>
      <c r="BT152" s="495"/>
      <c r="BU152" s="495"/>
      <c r="BV152" s="495"/>
      <c r="BW152" s="495"/>
      <c r="BX152" s="495"/>
      <c r="BY152" s="495"/>
      <c r="BZ152" s="495"/>
      <c r="CA152" s="495"/>
      <c r="CB152" s="495"/>
      <c r="CC152" s="495"/>
      <c r="CD152" s="495"/>
      <c r="CE152" s="495"/>
      <c r="CF152" s="495"/>
      <c r="CG152" s="495"/>
      <c r="CH152" s="495"/>
      <c r="CI152" s="495"/>
      <c r="CJ152" s="495"/>
      <c r="CK152" s="495"/>
      <c r="CL152" s="495"/>
      <c r="CM152" s="495"/>
      <c r="CN152" s="495"/>
      <c r="CO152" s="495"/>
      <c r="CP152" s="495"/>
      <c r="CQ152" s="495"/>
      <c r="CR152" s="495"/>
      <c r="CS152" s="495"/>
      <c r="CT152" s="495"/>
      <c r="CU152" s="495"/>
      <c r="CV152" s="495"/>
      <c r="CW152" s="495"/>
      <c r="CX152" s="495"/>
      <c r="CY152" s="495"/>
      <c r="CZ152" s="495"/>
      <c r="DA152" s="495"/>
      <c r="DB152" s="495"/>
      <c r="DC152" s="495"/>
      <c r="DD152" s="495"/>
      <c r="DE152" s="495"/>
      <c r="DF152" s="495"/>
      <c r="DG152" s="495"/>
      <c r="DH152" s="495"/>
      <c r="DI152" s="495"/>
      <c r="DJ152" s="495"/>
      <c r="DK152" s="495"/>
      <c r="DL152" s="495"/>
      <c r="DM152" s="495"/>
      <c r="DN152" s="495"/>
      <c r="DO152" s="495"/>
      <c r="DP152" s="495"/>
      <c r="DQ152" s="495"/>
      <c r="DR152" s="495"/>
      <c r="DS152" s="495"/>
      <c r="DT152" s="495"/>
      <c r="DU152" s="495"/>
      <c r="DV152" s="495"/>
      <c r="DW152" s="495"/>
      <c r="DX152" s="495"/>
      <c r="DY152" s="495"/>
      <c r="DZ152" s="495"/>
      <c r="EA152" s="495"/>
      <c r="EB152" s="495"/>
      <c r="EC152" s="495"/>
      <c r="ED152" s="495"/>
      <c r="EE152" s="495"/>
      <c r="EF152" s="495"/>
      <c r="EG152" s="495"/>
      <c r="EH152" s="495"/>
      <c r="EI152" s="495"/>
      <c r="EJ152" s="495"/>
      <c r="EK152" s="495"/>
      <c r="EL152" s="495"/>
      <c r="EM152" s="495"/>
      <c r="EN152" s="495"/>
      <c r="EO152" s="495"/>
      <c r="EP152" s="495"/>
      <c r="EQ152" s="495"/>
      <c r="ER152" s="495"/>
      <c r="ES152" s="495"/>
      <c r="ET152" s="495"/>
      <c r="EU152" s="495"/>
      <c r="EV152" s="495"/>
      <c r="EW152" s="495"/>
      <c r="EX152" s="495"/>
      <c r="EY152" s="495"/>
      <c r="EZ152" s="495"/>
      <c r="FA152" s="495"/>
      <c r="FB152" s="495"/>
    </row>
    <row r="153" spans="1:158" s="325" customFormat="1" ht="28.5" hidden="1" x14ac:dyDescent="0.25">
      <c r="A153" s="608" t="s">
        <v>278</v>
      </c>
      <c r="B153" s="225"/>
      <c r="C153" s="225"/>
      <c r="D153" s="225"/>
      <c r="E153" s="225"/>
      <c r="F153" s="225"/>
      <c r="G153" s="495"/>
      <c r="H153" s="495"/>
      <c r="I153" s="495"/>
      <c r="J153" s="495"/>
      <c r="K153" s="495"/>
      <c r="L153" s="495"/>
      <c r="M153" s="495"/>
      <c r="N153" s="495"/>
      <c r="O153" s="495"/>
      <c r="P153" s="495"/>
      <c r="Q153" s="495"/>
      <c r="R153" s="495"/>
      <c r="S153" s="495"/>
      <c r="T153" s="495"/>
      <c r="U153" s="495"/>
      <c r="V153" s="495"/>
      <c r="W153" s="495"/>
      <c r="X153" s="495"/>
      <c r="Y153" s="495"/>
      <c r="Z153" s="495"/>
      <c r="AA153" s="495"/>
      <c r="AB153" s="495"/>
      <c r="AC153" s="495"/>
      <c r="AD153" s="495"/>
      <c r="AE153" s="495"/>
      <c r="AF153" s="495"/>
      <c r="AG153" s="495"/>
      <c r="AH153" s="495"/>
      <c r="AI153" s="495"/>
      <c r="AJ153" s="495"/>
      <c r="AK153" s="495"/>
      <c r="AL153" s="495"/>
      <c r="AM153" s="495"/>
      <c r="AN153" s="495"/>
      <c r="AO153" s="495"/>
      <c r="AP153" s="495"/>
      <c r="AQ153" s="495"/>
      <c r="AR153" s="495"/>
      <c r="AS153" s="495"/>
      <c r="AT153" s="495"/>
      <c r="AU153" s="495"/>
      <c r="AV153" s="495"/>
      <c r="AW153" s="495"/>
      <c r="AX153" s="495"/>
      <c r="AY153" s="495"/>
      <c r="AZ153" s="495"/>
      <c r="BA153" s="495"/>
      <c r="BB153" s="495"/>
      <c r="BC153" s="495"/>
      <c r="BD153" s="495"/>
      <c r="BE153" s="495"/>
      <c r="BF153" s="495"/>
      <c r="BG153" s="495"/>
      <c r="BH153" s="495"/>
      <c r="BI153" s="495"/>
      <c r="BJ153" s="495"/>
      <c r="BK153" s="495"/>
      <c r="BL153" s="495"/>
      <c r="BM153" s="495"/>
      <c r="BN153" s="495"/>
      <c r="BO153" s="495"/>
      <c r="BP153" s="495"/>
      <c r="BQ153" s="495"/>
      <c r="BR153" s="495"/>
      <c r="BS153" s="495"/>
      <c r="BT153" s="495"/>
      <c r="BU153" s="495"/>
      <c r="BV153" s="495"/>
      <c r="BW153" s="495"/>
      <c r="BX153" s="495"/>
      <c r="BY153" s="495"/>
      <c r="BZ153" s="495"/>
      <c r="CA153" s="495"/>
      <c r="CB153" s="495"/>
      <c r="CC153" s="495"/>
      <c r="CD153" s="495"/>
      <c r="CE153" s="495"/>
      <c r="CF153" s="495"/>
      <c r="CG153" s="495"/>
      <c r="CH153" s="495"/>
      <c r="CI153" s="495"/>
      <c r="CJ153" s="495"/>
      <c r="CK153" s="495"/>
      <c r="CL153" s="495"/>
      <c r="CM153" s="495"/>
      <c r="CN153" s="495"/>
      <c r="CO153" s="495"/>
      <c r="CP153" s="495"/>
      <c r="CQ153" s="495"/>
      <c r="CR153" s="495"/>
      <c r="CS153" s="495"/>
      <c r="CT153" s="495"/>
      <c r="CU153" s="495"/>
      <c r="CV153" s="495"/>
      <c r="CW153" s="495"/>
      <c r="CX153" s="495"/>
      <c r="CY153" s="495"/>
      <c r="CZ153" s="495"/>
      <c r="DA153" s="495"/>
      <c r="DB153" s="495"/>
      <c r="DC153" s="495"/>
      <c r="DD153" s="495"/>
      <c r="DE153" s="495"/>
      <c r="DF153" s="495"/>
      <c r="DG153" s="495"/>
      <c r="DH153" s="495"/>
      <c r="DI153" s="495"/>
      <c r="DJ153" s="495"/>
      <c r="DK153" s="495"/>
      <c r="DL153" s="495"/>
      <c r="DM153" s="495"/>
      <c r="DN153" s="495"/>
      <c r="DO153" s="495"/>
      <c r="DP153" s="495"/>
      <c r="DQ153" s="495"/>
      <c r="DR153" s="495"/>
      <c r="DS153" s="495"/>
      <c r="DT153" s="495"/>
      <c r="DU153" s="495"/>
      <c r="DV153" s="495"/>
      <c r="DW153" s="495"/>
      <c r="DX153" s="495"/>
      <c r="DY153" s="495"/>
      <c r="DZ153" s="495"/>
      <c r="EA153" s="495"/>
      <c r="EB153" s="495"/>
      <c r="EC153" s="495"/>
      <c r="ED153" s="495"/>
      <c r="EE153" s="495"/>
      <c r="EF153" s="495"/>
      <c r="EG153" s="495"/>
      <c r="EH153" s="495"/>
      <c r="EI153" s="495"/>
      <c r="EJ153" s="495"/>
      <c r="EK153" s="495"/>
      <c r="EL153" s="495"/>
      <c r="EM153" s="495"/>
      <c r="EN153" s="495"/>
      <c r="EO153" s="495"/>
      <c r="EP153" s="495"/>
      <c r="EQ153" s="495"/>
      <c r="ER153" s="495"/>
      <c r="ES153" s="495"/>
      <c r="ET153" s="495"/>
      <c r="EU153" s="495"/>
      <c r="EV153" s="495"/>
      <c r="EW153" s="495"/>
      <c r="EX153" s="495"/>
      <c r="EY153" s="495"/>
      <c r="EZ153" s="495"/>
      <c r="FA153" s="495"/>
      <c r="FB153" s="495"/>
    </row>
    <row r="154" spans="1:158" s="325" customFormat="1" ht="15" hidden="1" customHeight="1" x14ac:dyDescent="0.25">
      <c r="A154" s="605" t="s">
        <v>150</v>
      </c>
      <c r="B154" s="225"/>
      <c r="C154" s="225"/>
      <c r="D154" s="225"/>
      <c r="E154" s="225"/>
      <c r="F154" s="225"/>
      <c r="G154" s="495"/>
      <c r="H154" s="495"/>
      <c r="I154" s="495"/>
      <c r="J154" s="495"/>
      <c r="K154" s="495"/>
      <c r="L154" s="495"/>
      <c r="M154" s="495"/>
      <c r="N154" s="495"/>
      <c r="O154" s="495"/>
      <c r="P154" s="495"/>
      <c r="Q154" s="495"/>
      <c r="R154" s="495"/>
      <c r="S154" s="495"/>
      <c r="T154" s="495"/>
      <c r="U154" s="495"/>
      <c r="V154" s="495"/>
      <c r="W154" s="495"/>
      <c r="X154" s="495"/>
      <c r="Y154" s="495"/>
      <c r="Z154" s="495"/>
      <c r="AA154" s="495"/>
      <c r="AB154" s="495"/>
      <c r="AC154" s="495"/>
      <c r="AD154" s="495"/>
      <c r="AE154" s="495"/>
      <c r="AF154" s="495"/>
      <c r="AG154" s="495"/>
      <c r="AH154" s="495"/>
      <c r="AI154" s="495"/>
      <c r="AJ154" s="495"/>
      <c r="AK154" s="495"/>
      <c r="AL154" s="495"/>
      <c r="AM154" s="495"/>
      <c r="AN154" s="495"/>
      <c r="AO154" s="495"/>
      <c r="AP154" s="495"/>
      <c r="AQ154" s="495"/>
      <c r="AR154" s="495"/>
      <c r="AS154" s="495"/>
      <c r="AT154" s="495"/>
      <c r="AU154" s="495"/>
      <c r="AV154" s="495"/>
      <c r="AW154" s="495"/>
      <c r="AX154" s="495"/>
      <c r="AY154" s="495"/>
      <c r="AZ154" s="495"/>
      <c r="BA154" s="495"/>
      <c r="BB154" s="495"/>
      <c r="BC154" s="495"/>
      <c r="BD154" s="495"/>
      <c r="BE154" s="495"/>
      <c r="BF154" s="495"/>
      <c r="BG154" s="495"/>
      <c r="BH154" s="495"/>
      <c r="BI154" s="495"/>
      <c r="BJ154" s="495"/>
      <c r="BK154" s="495"/>
      <c r="BL154" s="495"/>
      <c r="BM154" s="495"/>
      <c r="BN154" s="495"/>
      <c r="BO154" s="495"/>
      <c r="BP154" s="495"/>
      <c r="BQ154" s="495"/>
      <c r="BR154" s="495"/>
      <c r="BS154" s="495"/>
      <c r="BT154" s="495"/>
      <c r="BU154" s="495"/>
      <c r="BV154" s="495"/>
      <c r="BW154" s="495"/>
      <c r="BX154" s="495"/>
      <c r="BY154" s="495"/>
      <c r="BZ154" s="495"/>
      <c r="CA154" s="495"/>
      <c r="CB154" s="495"/>
      <c r="CC154" s="495"/>
      <c r="CD154" s="495"/>
      <c r="CE154" s="495"/>
      <c r="CF154" s="495"/>
      <c r="CG154" s="495"/>
      <c r="CH154" s="495"/>
      <c r="CI154" s="495"/>
      <c r="CJ154" s="495"/>
      <c r="CK154" s="495"/>
      <c r="CL154" s="495"/>
      <c r="CM154" s="495"/>
      <c r="CN154" s="495"/>
      <c r="CO154" s="495"/>
      <c r="CP154" s="495"/>
      <c r="CQ154" s="495"/>
      <c r="CR154" s="495"/>
      <c r="CS154" s="495"/>
      <c r="CT154" s="495"/>
      <c r="CU154" s="495"/>
      <c r="CV154" s="495"/>
      <c r="CW154" s="495"/>
      <c r="CX154" s="495"/>
      <c r="CY154" s="495"/>
      <c r="CZ154" s="495"/>
      <c r="DA154" s="495"/>
      <c r="DB154" s="495"/>
      <c r="DC154" s="495"/>
      <c r="DD154" s="495"/>
      <c r="DE154" s="495"/>
      <c r="DF154" s="495"/>
      <c r="DG154" s="495"/>
      <c r="DH154" s="495"/>
      <c r="DI154" s="495"/>
      <c r="DJ154" s="495"/>
      <c r="DK154" s="495"/>
      <c r="DL154" s="495"/>
      <c r="DM154" s="495"/>
      <c r="DN154" s="495"/>
      <c r="DO154" s="495"/>
      <c r="DP154" s="495"/>
      <c r="DQ154" s="495"/>
      <c r="DR154" s="495"/>
      <c r="DS154" s="495"/>
      <c r="DT154" s="495"/>
      <c r="DU154" s="495"/>
      <c r="DV154" s="495"/>
      <c r="DW154" s="495"/>
      <c r="DX154" s="495"/>
      <c r="DY154" s="495"/>
      <c r="DZ154" s="495"/>
      <c r="EA154" s="495"/>
      <c r="EB154" s="495"/>
      <c r="EC154" s="495"/>
      <c r="ED154" s="495"/>
      <c r="EE154" s="495"/>
      <c r="EF154" s="495"/>
      <c r="EG154" s="495"/>
      <c r="EH154" s="495"/>
      <c r="EI154" s="495"/>
      <c r="EJ154" s="495"/>
      <c r="EK154" s="495"/>
      <c r="EL154" s="495"/>
      <c r="EM154" s="495"/>
      <c r="EN154" s="495"/>
      <c r="EO154" s="495"/>
      <c r="EP154" s="495"/>
      <c r="EQ154" s="495"/>
      <c r="ER154" s="495"/>
      <c r="ES154" s="495"/>
      <c r="ET154" s="495"/>
      <c r="EU154" s="495"/>
      <c r="EV154" s="495"/>
      <c r="EW154" s="495"/>
      <c r="EX154" s="495"/>
      <c r="EY154" s="495"/>
      <c r="EZ154" s="495"/>
      <c r="FA154" s="495"/>
      <c r="FB154" s="495"/>
    </row>
    <row r="155" spans="1:158" s="325" customFormat="1" ht="15" hidden="1" customHeight="1" x14ac:dyDescent="0.25">
      <c r="A155" s="609" t="s">
        <v>116</v>
      </c>
      <c r="B155" s="225"/>
      <c r="C155" s="225"/>
      <c r="D155" s="225"/>
      <c r="E155" s="225"/>
      <c r="F155" s="225"/>
      <c r="G155" s="495"/>
      <c r="H155" s="495"/>
      <c r="I155" s="495"/>
      <c r="J155" s="495"/>
      <c r="K155" s="495"/>
      <c r="L155" s="495"/>
      <c r="M155" s="495"/>
      <c r="N155" s="495"/>
      <c r="O155" s="495"/>
      <c r="P155" s="495"/>
      <c r="Q155" s="495"/>
      <c r="R155" s="495"/>
      <c r="S155" s="495"/>
      <c r="T155" s="495"/>
      <c r="U155" s="495"/>
      <c r="V155" s="495"/>
      <c r="W155" s="495"/>
      <c r="X155" s="495"/>
      <c r="Y155" s="495"/>
      <c r="Z155" s="495"/>
      <c r="AA155" s="495"/>
      <c r="AB155" s="495"/>
      <c r="AC155" s="495"/>
      <c r="AD155" s="495"/>
      <c r="AE155" s="495"/>
      <c r="AF155" s="495"/>
      <c r="AG155" s="495"/>
      <c r="AH155" s="495"/>
      <c r="AI155" s="495"/>
      <c r="AJ155" s="495"/>
      <c r="AK155" s="495"/>
      <c r="AL155" s="495"/>
      <c r="AM155" s="495"/>
      <c r="AN155" s="495"/>
      <c r="AO155" s="495"/>
      <c r="AP155" s="495"/>
      <c r="AQ155" s="495"/>
      <c r="AR155" s="495"/>
      <c r="AS155" s="495"/>
      <c r="AT155" s="495"/>
      <c r="AU155" s="495"/>
      <c r="AV155" s="495"/>
      <c r="AW155" s="495"/>
      <c r="AX155" s="495"/>
      <c r="AY155" s="495"/>
      <c r="AZ155" s="495"/>
      <c r="BA155" s="495"/>
      <c r="BB155" s="495"/>
      <c r="BC155" s="495"/>
      <c r="BD155" s="495"/>
      <c r="BE155" s="495"/>
      <c r="BF155" s="495"/>
      <c r="BG155" s="495"/>
      <c r="BH155" s="495"/>
      <c r="BI155" s="495"/>
      <c r="BJ155" s="495"/>
      <c r="BK155" s="495"/>
      <c r="BL155" s="495"/>
      <c r="BM155" s="495"/>
      <c r="BN155" s="495"/>
      <c r="BO155" s="495"/>
      <c r="BP155" s="495"/>
      <c r="BQ155" s="495"/>
      <c r="BR155" s="495"/>
      <c r="BS155" s="495"/>
      <c r="BT155" s="495"/>
      <c r="BU155" s="495"/>
      <c r="BV155" s="495"/>
      <c r="BW155" s="495"/>
      <c r="BX155" s="495"/>
      <c r="BY155" s="495"/>
      <c r="BZ155" s="495"/>
      <c r="CA155" s="495"/>
      <c r="CB155" s="495"/>
      <c r="CC155" s="495"/>
      <c r="CD155" s="495"/>
      <c r="CE155" s="495"/>
      <c r="CF155" s="495"/>
      <c r="CG155" s="495"/>
      <c r="CH155" s="495"/>
      <c r="CI155" s="495"/>
      <c r="CJ155" s="495"/>
      <c r="CK155" s="495"/>
      <c r="CL155" s="495"/>
      <c r="CM155" s="495"/>
      <c r="CN155" s="495"/>
      <c r="CO155" s="495"/>
      <c r="CP155" s="495"/>
      <c r="CQ155" s="495"/>
      <c r="CR155" s="495"/>
      <c r="CS155" s="495"/>
      <c r="CT155" s="495"/>
      <c r="CU155" s="495"/>
      <c r="CV155" s="495"/>
      <c r="CW155" s="495"/>
      <c r="CX155" s="495"/>
      <c r="CY155" s="495"/>
      <c r="CZ155" s="495"/>
      <c r="DA155" s="495"/>
      <c r="DB155" s="495"/>
      <c r="DC155" s="495"/>
      <c r="DD155" s="495"/>
      <c r="DE155" s="495"/>
      <c r="DF155" s="495"/>
      <c r="DG155" s="495"/>
      <c r="DH155" s="495"/>
      <c r="DI155" s="495"/>
      <c r="DJ155" s="495"/>
      <c r="DK155" s="495"/>
      <c r="DL155" s="495"/>
      <c r="DM155" s="495"/>
      <c r="DN155" s="495"/>
      <c r="DO155" s="495"/>
      <c r="DP155" s="495"/>
      <c r="DQ155" s="495"/>
      <c r="DR155" s="495"/>
      <c r="DS155" s="495"/>
      <c r="DT155" s="495"/>
      <c r="DU155" s="495"/>
      <c r="DV155" s="495"/>
      <c r="DW155" s="495"/>
      <c r="DX155" s="495"/>
      <c r="DY155" s="495"/>
      <c r="DZ155" s="495"/>
      <c r="EA155" s="495"/>
      <c r="EB155" s="495"/>
      <c r="EC155" s="495"/>
      <c r="ED155" s="495"/>
      <c r="EE155" s="495"/>
      <c r="EF155" s="495"/>
      <c r="EG155" s="495"/>
      <c r="EH155" s="495"/>
      <c r="EI155" s="495"/>
      <c r="EJ155" s="495"/>
      <c r="EK155" s="495"/>
      <c r="EL155" s="495"/>
      <c r="EM155" s="495"/>
      <c r="EN155" s="495"/>
      <c r="EO155" s="495"/>
      <c r="EP155" s="495"/>
      <c r="EQ155" s="495"/>
      <c r="ER155" s="495"/>
      <c r="ES155" s="495"/>
      <c r="ET155" s="495"/>
      <c r="EU155" s="495"/>
      <c r="EV155" s="495"/>
      <c r="EW155" s="495"/>
      <c r="EX155" s="495"/>
      <c r="EY155" s="495"/>
      <c r="EZ155" s="495"/>
      <c r="FA155" s="495"/>
      <c r="FB155" s="495"/>
    </row>
    <row r="156" spans="1:158" s="325" customFormat="1" ht="15" hidden="1" customHeight="1" x14ac:dyDescent="0.25">
      <c r="A156" s="606" t="s">
        <v>263</v>
      </c>
      <c r="B156" s="444"/>
      <c r="C156" s="225">
        <v>20</v>
      </c>
      <c r="D156" s="444"/>
      <c r="E156" s="444"/>
      <c r="F156" s="444"/>
      <c r="G156" s="495"/>
      <c r="H156" s="495"/>
      <c r="I156" s="495"/>
      <c r="J156" s="495"/>
      <c r="K156" s="495"/>
      <c r="L156" s="495"/>
      <c r="M156" s="495"/>
      <c r="N156" s="495"/>
      <c r="O156" s="495"/>
      <c r="P156" s="495"/>
      <c r="Q156" s="495"/>
      <c r="R156" s="495"/>
      <c r="S156" s="495"/>
      <c r="T156" s="495"/>
      <c r="U156" s="495"/>
      <c r="V156" s="495"/>
      <c r="W156" s="495"/>
      <c r="X156" s="495"/>
      <c r="Y156" s="495"/>
      <c r="Z156" s="495"/>
      <c r="AA156" s="495"/>
      <c r="AB156" s="495"/>
      <c r="AC156" s="495"/>
      <c r="AD156" s="495"/>
      <c r="AE156" s="495"/>
      <c r="AF156" s="495"/>
      <c r="AG156" s="495"/>
      <c r="AH156" s="495"/>
      <c r="AI156" s="495"/>
      <c r="AJ156" s="495"/>
      <c r="AK156" s="495"/>
      <c r="AL156" s="495"/>
      <c r="AM156" s="495"/>
      <c r="AN156" s="495"/>
      <c r="AO156" s="495"/>
      <c r="AP156" s="495"/>
      <c r="AQ156" s="495"/>
      <c r="AR156" s="495"/>
      <c r="AS156" s="495"/>
      <c r="AT156" s="495"/>
      <c r="AU156" s="495"/>
      <c r="AV156" s="495"/>
      <c r="AW156" s="495"/>
      <c r="AX156" s="495"/>
      <c r="AY156" s="495"/>
      <c r="AZ156" s="495"/>
      <c r="BA156" s="495"/>
      <c r="BB156" s="495"/>
      <c r="BC156" s="495"/>
      <c r="BD156" s="495"/>
      <c r="BE156" s="495"/>
      <c r="BF156" s="495"/>
      <c r="BG156" s="495"/>
      <c r="BH156" s="495"/>
      <c r="BI156" s="495"/>
      <c r="BJ156" s="495"/>
      <c r="BK156" s="495"/>
      <c r="BL156" s="495"/>
      <c r="BM156" s="495"/>
      <c r="BN156" s="495"/>
      <c r="BO156" s="495"/>
      <c r="BP156" s="495"/>
      <c r="BQ156" s="495"/>
      <c r="BR156" s="495"/>
      <c r="BS156" s="495"/>
      <c r="BT156" s="495"/>
      <c r="BU156" s="495"/>
      <c r="BV156" s="495"/>
      <c r="BW156" s="495"/>
      <c r="BX156" s="495"/>
      <c r="BY156" s="495"/>
      <c r="BZ156" s="495"/>
      <c r="CA156" s="495"/>
      <c r="CB156" s="495"/>
      <c r="CC156" s="495"/>
      <c r="CD156" s="495"/>
      <c r="CE156" s="495"/>
      <c r="CF156" s="495"/>
      <c r="CG156" s="495"/>
      <c r="CH156" s="495"/>
      <c r="CI156" s="495"/>
      <c r="CJ156" s="495"/>
      <c r="CK156" s="495"/>
      <c r="CL156" s="495"/>
      <c r="CM156" s="495"/>
      <c r="CN156" s="495"/>
      <c r="CO156" s="495"/>
      <c r="CP156" s="495"/>
      <c r="CQ156" s="495"/>
      <c r="CR156" s="495"/>
      <c r="CS156" s="495"/>
      <c r="CT156" s="495"/>
      <c r="CU156" s="495"/>
      <c r="CV156" s="495"/>
      <c r="CW156" s="495"/>
      <c r="CX156" s="495"/>
      <c r="CY156" s="495"/>
      <c r="CZ156" s="495"/>
      <c r="DA156" s="495"/>
      <c r="DB156" s="495"/>
      <c r="DC156" s="495"/>
      <c r="DD156" s="495"/>
      <c r="DE156" s="495"/>
      <c r="DF156" s="495"/>
      <c r="DG156" s="495"/>
      <c r="DH156" s="495"/>
      <c r="DI156" s="495"/>
      <c r="DJ156" s="495"/>
      <c r="DK156" s="495"/>
      <c r="DL156" s="495"/>
      <c r="DM156" s="495"/>
      <c r="DN156" s="495"/>
      <c r="DO156" s="495"/>
      <c r="DP156" s="495"/>
      <c r="DQ156" s="495"/>
      <c r="DR156" s="495"/>
      <c r="DS156" s="495"/>
      <c r="DT156" s="495"/>
      <c r="DU156" s="495"/>
      <c r="DV156" s="495"/>
      <c r="DW156" s="495"/>
      <c r="DX156" s="495"/>
      <c r="DY156" s="495"/>
      <c r="DZ156" s="495"/>
      <c r="EA156" s="495"/>
      <c r="EB156" s="495"/>
      <c r="EC156" s="495"/>
      <c r="ED156" s="495"/>
      <c r="EE156" s="495"/>
      <c r="EF156" s="495"/>
      <c r="EG156" s="495"/>
      <c r="EH156" s="495"/>
      <c r="EI156" s="495"/>
      <c r="EJ156" s="495"/>
      <c r="EK156" s="495"/>
      <c r="EL156" s="495"/>
      <c r="EM156" s="495"/>
      <c r="EN156" s="495"/>
      <c r="EO156" s="495"/>
      <c r="EP156" s="495"/>
      <c r="EQ156" s="495"/>
      <c r="ER156" s="495"/>
      <c r="ES156" s="495"/>
      <c r="ET156" s="495"/>
      <c r="EU156" s="495"/>
      <c r="EV156" s="495"/>
      <c r="EW156" s="495"/>
      <c r="EX156" s="495"/>
      <c r="EY156" s="495"/>
      <c r="EZ156" s="495"/>
      <c r="FA156" s="495"/>
      <c r="FB156" s="495"/>
    </row>
    <row r="157" spans="1:158" s="325" customFormat="1" ht="15" hidden="1" customHeight="1" x14ac:dyDescent="0.25">
      <c r="A157" s="606" t="s">
        <v>32</v>
      </c>
      <c r="B157" s="444"/>
      <c r="C157" s="225">
        <v>100</v>
      </c>
      <c r="D157" s="444"/>
      <c r="E157" s="444"/>
      <c r="F157" s="444"/>
      <c r="G157" s="495"/>
      <c r="H157" s="495"/>
      <c r="I157" s="495"/>
      <c r="J157" s="495"/>
      <c r="K157" s="495"/>
      <c r="L157" s="495"/>
      <c r="M157" s="495"/>
      <c r="N157" s="495"/>
      <c r="O157" s="495"/>
      <c r="P157" s="495"/>
      <c r="Q157" s="495"/>
      <c r="R157" s="495"/>
      <c r="S157" s="495"/>
      <c r="T157" s="495"/>
      <c r="U157" s="495"/>
      <c r="V157" s="495"/>
      <c r="W157" s="495"/>
      <c r="X157" s="495"/>
      <c r="Y157" s="495"/>
      <c r="Z157" s="495"/>
      <c r="AA157" s="495"/>
      <c r="AB157" s="495"/>
      <c r="AC157" s="495"/>
      <c r="AD157" s="495"/>
      <c r="AE157" s="495"/>
      <c r="AF157" s="495"/>
      <c r="AG157" s="495"/>
      <c r="AH157" s="495"/>
      <c r="AI157" s="495"/>
      <c r="AJ157" s="495"/>
      <c r="AK157" s="495"/>
      <c r="AL157" s="495"/>
      <c r="AM157" s="495"/>
      <c r="AN157" s="495"/>
      <c r="AO157" s="495"/>
      <c r="AP157" s="495"/>
      <c r="AQ157" s="495"/>
      <c r="AR157" s="495"/>
      <c r="AS157" s="495"/>
      <c r="AT157" s="495"/>
      <c r="AU157" s="495"/>
      <c r="AV157" s="495"/>
      <c r="AW157" s="495"/>
      <c r="AX157" s="495"/>
      <c r="AY157" s="495"/>
      <c r="AZ157" s="495"/>
      <c r="BA157" s="495"/>
      <c r="BB157" s="495"/>
      <c r="BC157" s="495"/>
      <c r="BD157" s="495"/>
      <c r="BE157" s="495"/>
      <c r="BF157" s="495"/>
      <c r="BG157" s="495"/>
      <c r="BH157" s="495"/>
      <c r="BI157" s="495"/>
      <c r="BJ157" s="495"/>
      <c r="BK157" s="495"/>
      <c r="BL157" s="495"/>
      <c r="BM157" s="495"/>
      <c r="BN157" s="495"/>
      <c r="BO157" s="495"/>
      <c r="BP157" s="495"/>
      <c r="BQ157" s="495"/>
      <c r="BR157" s="495"/>
      <c r="BS157" s="495"/>
      <c r="BT157" s="495"/>
      <c r="BU157" s="495"/>
      <c r="BV157" s="495"/>
      <c r="BW157" s="495"/>
      <c r="BX157" s="495"/>
      <c r="BY157" s="495"/>
      <c r="BZ157" s="495"/>
      <c r="CA157" s="495"/>
      <c r="CB157" s="495"/>
      <c r="CC157" s="495"/>
      <c r="CD157" s="495"/>
      <c r="CE157" s="495"/>
      <c r="CF157" s="495"/>
      <c r="CG157" s="495"/>
      <c r="CH157" s="495"/>
      <c r="CI157" s="495"/>
      <c r="CJ157" s="495"/>
      <c r="CK157" s="495"/>
      <c r="CL157" s="495"/>
      <c r="CM157" s="495"/>
      <c r="CN157" s="495"/>
      <c r="CO157" s="495"/>
      <c r="CP157" s="495"/>
      <c r="CQ157" s="495"/>
      <c r="CR157" s="495"/>
      <c r="CS157" s="495"/>
      <c r="CT157" s="495"/>
      <c r="CU157" s="495"/>
      <c r="CV157" s="495"/>
      <c r="CW157" s="495"/>
      <c r="CX157" s="495"/>
      <c r="CY157" s="495"/>
      <c r="CZ157" s="495"/>
      <c r="DA157" s="495"/>
      <c r="DB157" s="495"/>
      <c r="DC157" s="495"/>
      <c r="DD157" s="495"/>
      <c r="DE157" s="495"/>
      <c r="DF157" s="495"/>
      <c r="DG157" s="495"/>
      <c r="DH157" s="495"/>
      <c r="DI157" s="495"/>
      <c r="DJ157" s="495"/>
      <c r="DK157" s="495"/>
      <c r="DL157" s="495"/>
      <c r="DM157" s="495"/>
      <c r="DN157" s="495"/>
      <c r="DO157" s="495"/>
      <c r="DP157" s="495"/>
      <c r="DQ157" s="495"/>
      <c r="DR157" s="495"/>
      <c r="DS157" s="495"/>
      <c r="DT157" s="495"/>
      <c r="DU157" s="495"/>
      <c r="DV157" s="495"/>
      <c r="DW157" s="495"/>
      <c r="DX157" s="495"/>
      <c r="DY157" s="495"/>
      <c r="DZ157" s="495"/>
      <c r="EA157" s="495"/>
      <c r="EB157" s="495"/>
      <c r="EC157" s="495"/>
      <c r="ED157" s="495"/>
      <c r="EE157" s="495"/>
      <c r="EF157" s="495"/>
      <c r="EG157" s="495"/>
      <c r="EH157" s="495"/>
      <c r="EI157" s="495"/>
      <c r="EJ157" s="495"/>
      <c r="EK157" s="495"/>
      <c r="EL157" s="495"/>
      <c r="EM157" s="495"/>
      <c r="EN157" s="495"/>
      <c r="EO157" s="495"/>
      <c r="EP157" s="495"/>
      <c r="EQ157" s="495"/>
      <c r="ER157" s="495"/>
      <c r="ES157" s="495"/>
      <c r="ET157" s="495"/>
      <c r="EU157" s="495"/>
      <c r="EV157" s="495"/>
      <c r="EW157" s="495"/>
      <c r="EX157" s="495"/>
      <c r="EY157" s="495"/>
      <c r="EZ157" s="495"/>
      <c r="FA157" s="495"/>
      <c r="FB157" s="495"/>
    </row>
    <row r="158" spans="1:158" s="325" customFormat="1" ht="15" hidden="1" customHeight="1" thickBot="1" x14ac:dyDescent="0.3">
      <c r="A158" s="606" t="s">
        <v>117</v>
      </c>
      <c r="B158" s="444"/>
      <c r="C158" s="225">
        <v>297</v>
      </c>
      <c r="D158" s="444"/>
      <c r="E158" s="444"/>
      <c r="F158" s="444"/>
      <c r="G158" s="495"/>
      <c r="H158" s="495"/>
      <c r="I158" s="495"/>
      <c r="J158" s="495"/>
      <c r="K158" s="495"/>
      <c r="L158" s="495"/>
      <c r="M158" s="495"/>
      <c r="N158" s="495"/>
      <c r="O158" s="495"/>
      <c r="P158" s="495"/>
      <c r="Q158" s="495"/>
      <c r="R158" s="495"/>
      <c r="S158" s="495"/>
      <c r="T158" s="495"/>
      <c r="U158" s="495"/>
      <c r="V158" s="495"/>
      <c r="W158" s="495"/>
      <c r="X158" s="495"/>
      <c r="Y158" s="495"/>
      <c r="Z158" s="495"/>
      <c r="AA158" s="495"/>
      <c r="AB158" s="495"/>
      <c r="AC158" s="495"/>
      <c r="AD158" s="495"/>
      <c r="AE158" s="495"/>
      <c r="AF158" s="495"/>
      <c r="AG158" s="495"/>
      <c r="AH158" s="495"/>
      <c r="AI158" s="495"/>
      <c r="AJ158" s="495"/>
      <c r="AK158" s="495"/>
      <c r="AL158" s="495"/>
      <c r="AM158" s="495"/>
      <c r="AN158" s="495"/>
      <c r="AO158" s="495"/>
      <c r="AP158" s="495"/>
      <c r="AQ158" s="495"/>
      <c r="AR158" s="495"/>
      <c r="AS158" s="495"/>
      <c r="AT158" s="495"/>
      <c r="AU158" s="495"/>
      <c r="AV158" s="495"/>
      <c r="AW158" s="495"/>
      <c r="AX158" s="495"/>
      <c r="AY158" s="495"/>
      <c r="AZ158" s="495"/>
      <c r="BA158" s="495"/>
      <c r="BB158" s="495"/>
      <c r="BC158" s="495"/>
      <c r="BD158" s="495"/>
      <c r="BE158" s="495"/>
      <c r="BF158" s="495"/>
      <c r="BG158" s="495"/>
      <c r="BH158" s="495"/>
      <c r="BI158" s="495"/>
      <c r="BJ158" s="495"/>
      <c r="BK158" s="495"/>
      <c r="BL158" s="495"/>
      <c r="BM158" s="495"/>
      <c r="BN158" s="495"/>
      <c r="BO158" s="495"/>
      <c r="BP158" s="495"/>
      <c r="BQ158" s="495"/>
      <c r="BR158" s="495"/>
      <c r="BS158" s="495"/>
      <c r="BT158" s="495"/>
      <c r="BU158" s="495"/>
      <c r="BV158" s="495"/>
      <c r="BW158" s="495"/>
      <c r="BX158" s="495"/>
      <c r="BY158" s="495"/>
      <c r="BZ158" s="495"/>
      <c r="CA158" s="495"/>
      <c r="CB158" s="495"/>
      <c r="CC158" s="495"/>
      <c r="CD158" s="495"/>
      <c r="CE158" s="495"/>
      <c r="CF158" s="495"/>
      <c r="CG158" s="495"/>
      <c r="CH158" s="495"/>
      <c r="CI158" s="495"/>
      <c r="CJ158" s="495"/>
      <c r="CK158" s="495"/>
      <c r="CL158" s="495"/>
      <c r="CM158" s="495"/>
      <c r="CN158" s="495"/>
      <c r="CO158" s="495"/>
      <c r="CP158" s="495"/>
      <c r="CQ158" s="495"/>
      <c r="CR158" s="495"/>
      <c r="CS158" s="495"/>
      <c r="CT158" s="495"/>
      <c r="CU158" s="495"/>
      <c r="CV158" s="495"/>
      <c r="CW158" s="495"/>
      <c r="CX158" s="495"/>
      <c r="CY158" s="495"/>
      <c r="CZ158" s="495"/>
      <c r="DA158" s="495"/>
      <c r="DB158" s="495"/>
      <c r="DC158" s="495"/>
      <c r="DD158" s="495"/>
      <c r="DE158" s="495"/>
      <c r="DF158" s="495"/>
      <c r="DG158" s="495"/>
      <c r="DH158" s="495"/>
      <c r="DI158" s="495"/>
      <c r="DJ158" s="495"/>
      <c r="DK158" s="495"/>
      <c r="DL158" s="495"/>
      <c r="DM158" s="495"/>
      <c r="DN158" s="495"/>
      <c r="DO158" s="495"/>
      <c r="DP158" s="495"/>
      <c r="DQ158" s="495"/>
      <c r="DR158" s="495"/>
      <c r="DS158" s="495"/>
      <c r="DT158" s="495"/>
      <c r="DU158" s="495"/>
      <c r="DV158" s="495"/>
      <c r="DW158" s="495"/>
      <c r="DX158" s="495"/>
      <c r="DY158" s="495"/>
      <c r="DZ158" s="495"/>
      <c r="EA158" s="495"/>
      <c r="EB158" s="495"/>
      <c r="EC158" s="495"/>
      <c r="ED158" s="495"/>
      <c r="EE158" s="495"/>
      <c r="EF158" s="495"/>
      <c r="EG158" s="495"/>
      <c r="EH158" s="495"/>
      <c r="EI158" s="495"/>
      <c r="EJ158" s="495"/>
      <c r="EK158" s="495"/>
      <c r="EL158" s="495"/>
      <c r="EM158" s="495"/>
      <c r="EN158" s="495"/>
      <c r="EO158" s="495"/>
      <c r="EP158" s="495"/>
      <c r="EQ158" s="495"/>
      <c r="ER158" s="495"/>
      <c r="ES158" s="495"/>
      <c r="ET158" s="495"/>
      <c r="EU158" s="495"/>
      <c r="EV158" s="495"/>
      <c r="EW158" s="495"/>
      <c r="EX158" s="495"/>
      <c r="EY158" s="495"/>
      <c r="EZ158" s="495"/>
      <c r="FA158" s="495"/>
      <c r="FB158" s="495"/>
    </row>
    <row r="159" spans="1:158" s="325" customFormat="1" ht="15" hidden="1" customHeight="1" thickBot="1" x14ac:dyDescent="0.3">
      <c r="A159" s="586" t="s">
        <v>10</v>
      </c>
      <c r="B159" s="593"/>
      <c r="C159" s="593"/>
      <c r="D159" s="593"/>
      <c r="E159" s="593"/>
      <c r="F159" s="593"/>
      <c r="G159" s="495"/>
      <c r="H159" s="495"/>
      <c r="I159" s="495"/>
      <c r="J159" s="495"/>
      <c r="K159" s="495"/>
      <c r="L159" s="495"/>
      <c r="M159" s="495"/>
      <c r="N159" s="495"/>
      <c r="O159" s="495"/>
      <c r="P159" s="495"/>
      <c r="Q159" s="495"/>
      <c r="R159" s="495"/>
      <c r="S159" s="495"/>
      <c r="T159" s="495"/>
      <c r="U159" s="495"/>
      <c r="V159" s="495"/>
      <c r="W159" s="495"/>
      <c r="X159" s="495"/>
      <c r="Y159" s="495"/>
      <c r="Z159" s="495"/>
      <c r="AA159" s="495"/>
      <c r="AB159" s="495"/>
      <c r="AC159" s="495"/>
      <c r="AD159" s="495"/>
      <c r="AE159" s="495"/>
      <c r="AF159" s="495"/>
      <c r="AG159" s="495"/>
      <c r="AH159" s="495"/>
      <c r="AI159" s="495"/>
      <c r="AJ159" s="495"/>
      <c r="AK159" s="495"/>
      <c r="AL159" s="495"/>
      <c r="AM159" s="495"/>
      <c r="AN159" s="495"/>
      <c r="AO159" s="495"/>
      <c r="AP159" s="495"/>
      <c r="AQ159" s="495"/>
      <c r="AR159" s="495"/>
      <c r="AS159" s="495"/>
      <c r="AT159" s="495"/>
      <c r="AU159" s="495"/>
      <c r="AV159" s="495"/>
      <c r="AW159" s="495"/>
      <c r="AX159" s="495"/>
      <c r="AY159" s="495"/>
      <c r="AZ159" s="495"/>
      <c r="BA159" s="495"/>
      <c r="BB159" s="495"/>
      <c r="BC159" s="495"/>
      <c r="BD159" s="495"/>
      <c r="BE159" s="495"/>
      <c r="BF159" s="495"/>
      <c r="BG159" s="495"/>
      <c r="BH159" s="495"/>
      <c r="BI159" s="495"/>
      <c r="BJ159" s="495"/>
      <c r="BK159" s="495"/>
      <c r="BL159" s="495"/>
      <c r="BM159" s="495"/>
      <c r="BN159" s="495"/>
      <c r="BO159" s="495"/>
      <c r="BP159" s="495"/>
      <c r="BQ159" s="495"/>
      <c r="BR159" s="495"/>
      <c r="BS159" s="495"/>
      <c r="BT159" s="495"/>
      <c r="BU159" s="495"/>
      <c r="BV159" s="495"/>
      <c r="BW159" s="495"/>
      <c r="BX159" s="495"/>
      <c r="BY159" s="495"/>
      <c r="BZ159" s="495"/>
      <c r="CA159" s="495"/>
      <c r="CB159" s="495"/>
      <c r="CC159" s="495"/>
      <c r="CD159" s="495"/>
      <c r="CE159" s="495"/>
      <c r="CF159" s="495"/>
      <c r="CG159" s="495"/>
      <c r="CH159" s="495"/>
      <c r="CI159" s="495"/>
      <c r="CJ159" s="495"/>
      <c r="CK159" s="495"/>
      <c r="CL159" s="495"/>
      <c r="CM159" s="495"/>
      <c r="CN159" s="495"/>
      <c r="CO159" s="495"/>
      <c r="CP159" s="495"/>
      <c r="CQ159" s="495"/>
      <c r="CR159" s="495"/>
      <c r="CS159" s="495"/>
      <c r="CT159" s="495"/>
      <c r="CU159" s="495"/>
      <c r="CV159" s="495"/>
      <c r="CW159" s="495"/>
      <c r="CX159" s="495"/>
      <c r="CY159" s="495"/>
      <c r="CZ159" s="495"/>
      <c r="DA159" s="495"/>
      <c r="DB159" s="495"/>
      <c r="DC159" s="495"/>
      <c r="DD159" s="495"/>
      <c r="DE159" s="495"/>
      <c r="DF159" s="495"/>
      <c r="DG159" s="495"/>
      <c r="DH159" s="495"/>
      <c r="DI159" s="495"/>
      <c r="DJ159" s="495"/>
      <c r="DK159" s="495"/>
      <c r="DL159" s="495"/>
      <c r="DM159" s="495"/>
      <c r="DN159" s="495"/>
      <c r="DO159" s="495"/>
      <c r="DP159" s="495"/>
      <c r="DQ159" s="495"/>
      <c r="DR159" s="495"/>
      <c r="DS159" s="495"/>
      <c r="DT159" s="495"/>
      <c r="DU159" s="495"/>
      <c r="DV159" s="495"/>
      <c r="DW159" s="495"/>
      <c r="DX159" s="495"/>
      <c r="DY159" s="495"/>
      <c r="DZ159" s="495"/>
      <c r="EA159" s="495"/>
      <c r="EB159" s="495"/>
      <c r="EC159" s="495"/>
      <c r="ED159" s="495"/>
      <c r="EE159" s="495"/>
      <c r="EF159" s="495"/>
      <c r="EG159" s="495"/>
      <c r="EH159" s="495"/>
      <c r="EI159" s="495"/>
      <c r="EJ159" s="495"/>
      <c r="EK159" s="495"/>
      <c r="EL159" s="495"/>
      <c r="EM159" s="495"/>
      <c r="EN159" s="495"/>
      <c r="EO159" s="495"/>
      <c r="EP159" s="495"/>
      <c r="EQ159" s="495"/>
      <c r="ER159" s="495"/>
      <c r="ES159" s="495"/>
      <c r="ET159" s="495"/>
      <c r="EU159" s="495"/>
      <c r="EV159" s="495"/>
      <c r="EW159" s="495"/>
      <c r="EX159" s="495"/>
      <c r="EY159" s="495"/>
      <c r="EZ159" s="495"/>
      <c r="FA159" s="495"/>
      <c r="FB159" s="495"/>
    </row>
    <row r="160" spans="1:158" s="325" customFormat="1" ht="15" hidden="1" customHeight="1" x14ac:dyDescent="0.25">
      <c r="A160" s="294" t="s">
        <v>279</v>
      </c>
      <c r="B160" s="225"/>
      <c r="C160" s="225"/>
      <c r="D160" s="225"/>
      <c r="E160" s="225"/>
      <c r="F160" s="225"/>
      <c r="G160" s="495"/>
      <c r="H160" s="495"/>
      <c r="I160" s="495"/>
      <c r="J160" s="495"/>
      <c r="K160" s="495"/>
      <c r="L160" s="495"/>
      <c r="M160" s="495"/>
      <c r="N160" s="495"/>
      <c r="O160" s="495"/>
      <c r="P160" s="495"/>
      <c r="Q160" s="495"/>
      <c r="R160" s="495"/>
      <c r="S160" s="495"/>
      <c r="T160" s="495"/>
      <c r="U160" s="495"/>
      <c r="V160" s="495"/>
      <c r="W160" s="495"/>
      <c r="X160" s="495"/>
      <c r="Y160" s="495"/>
      <c r="Z160" s="495"/>
      <c r="AA160" s="495"/>
      <c r="AB160" s="495"/>
      <c r="AC160" s="495"/>
      <c r="AD160" s="495"/>
      <c r="AE160" s="495"/>
      <c r="AF160" s="495"/>
      <c r="AG160" s="495"/>
      <c r="AH160" s="495"/>
      <c r="AI160" s="495"/>
      <c r="AJ160" s="495"/>
      <c r="AK160" s="495"/>
      <c r="AL160" s="495"/>
      <c r="AM160" s="495"/>
      <c r="AN160" s="495"/>
      <c r="AO160" s="495"/>
      <c r="AP160" s="495"/>
      <c r="AQ160" s="495"/>
      <c r="AR160" s="495"/>
      <c r="AS160" s="495"/>
      <c r="AT160" s="495"/>
      <c r="AU160" s="495"/>
      <c r="AV160" s="495"/>
      <c r="AW160" s="495"/>
      <c r="AX160" s="495"/>
      <c r="AY160" s="495"/>
      <c r="AZ160" s="495"/>
      <c r="BA160" s="495"/>
      <c r="BB160" s="495"/>
      <c r="BC160" s="495"/>
      <c r="BD160" s="495"/>
      <c r="BE160" s="495"/>
      <c r="BF160" s="495"/>
      <c r="BG160" s="495"/>
      <c r="BH160" s="495"/>
      <c r="BI160" s="495"/>
      <c r="BJ160" s="495"/>
      <c r="BK160" s="495"/>
      <c r="BL160" s="495"/>
      <c r="BM160" s="495"/>
      <c r="BN160" s="495"/>
      <c r="BO160" s="495"/>
      <c r="BP160" s="495"/>
      <c r="BQ160" s="495"/>
      <c r="BR160" s="495"/>
      <c r="BS160" s="495"/>
      <c r="BT160" s="495"/>
      <c r="BU160" s="495"/>
      <c r="BV160" s="495"/>
      <c r="BW160" s="495"/>
      <c r="BX160" s="495"/>
      <c r="BY160" s="495"/>
      <c r="BZ160" s="495"/>
      <c r="CA160" s="495"/>
      <c r="CB160" s="495"/>
      <c r="CC160" s="495"/>
      <c r="CD160" s="495"/>
      <c r="CE160" s="495"/>
      <c r="CF160" s="495"/>
      <c r="CG160" s="495"/>
      <c r="CH160" s="495"/>
      <c r="CI160" s="495"/>
      <c r="CJ160" s="495"/>
      <c r="CK160" s="495"/>
      <c r="CL160" s="495"/>
      <c r="CM160" s="495"/>
      <c r="CN160" s="495"/>
      <c r="CO160" s="495"/>
      <c r="CP160" s="495"/>
      <c r="CQ160" s="495"/>
      <c r="CR160" s="495"/>
      <c r="CS160" s="495"/>
      <c r="CT160" s="495"/>
      <c r="CU160" s="495"/>
      <c r="CV160" s="495"/>
      <c r="CW160" s="495"/>
      <c r="CX160" s="495"/>
      <c r="CY160" s="495"/>
      <c r="CZ160" s="495"/>
      <c r="DA160" s="495"/>
      <c r="DB160" s="495"/>
      <c r="DC160" s="495"/>
      <c r="DD160" s="495"/>
      <c r="DE160" s="495"/>
      <c r="DF160" s="495"/>
      <c r="DG160" s="495"/>
      <c r="DH160" s="495"/>
      <c r="DI160" s="495"/>
      <c r="DJ160" s="495"/>
      <c r="DK160" s="495"/>
      <c r="DL160" s="495"/>
      <c r="DM160" s="495"/>
      <c r="DN160" s="495"/>
      <c r="DO160" s="495"/>
      <c r="DP160" s="495"/>
      <c r="DQ160" s="495"/>
      <c r="DR160" s="495"/>
      <c r="DS160" s="495"/>
      <c r="DT160" s="495"/>
      <c r="DU160" s="495"/>
      <c r="DV160" s="495"/>
      <c r="DW160" s="495"/>
      <c r="DX160" s="495"/>
      <c r="DY160" s="495"/>
      <c r="DZ160" s="495"/>
      <c r="EA160" s="495"/>
      <c r="EB160" s="495"/>
      <c r="EC160" s="495"/>
      <c r="ED160" s="495"/>
      <c r="EE160" s="495"/>
      <c r="EF160" s="495"/>
      <c r="EG160" s="495"/>
      <c r="EH160" s="495"/>
      <c r="EI160" s="495"/>
      <c r="EJ160" s="495"/>
      <c r="EK160" s="495"/>
      <c r="EL160" s="495"/>
      <c r="EM160" s="495"/>
      <c r="EN160" s="495"/>
      <c r="EO160" s="495"/>
      <c r="EP160" s="495"/>
      <c r="EQ160" s="495"/>
      <c r="ER160" s="495"/>
      <c r="ES160" s="495"/>
      <c r="ET160" s="495"/>
      <c r="EU160" s="495"/>
      <c r="EV160" s="495"/>
      <c r="EW160" s="495"/>
      <c r="EX160" s="495"/>
      <c r="EY160" s="495"/>
      <c r="EZ160" s="495"/>
      <c r="FA160" s="495"/>
      <c r="FB160" s="495"/>
    </row>
    <row r="161" spans="1:158" s="325" customFormat="1" ht="15" hidden="1" customHeight="1" x14ac:dyDescent="0.25">
      <c r="A161" s="605" t="s">
        <v>150</v>
      </c>
      <c r="B161" s="225"/>
      <c r="C161" s="225"/>
      <c r="D161" s="225"/>
      <c r="E161" s="225"/>
      <c r="F161" s="225"/>
      <c r="G161" s="495"/>
      <c r="H161" s="495"/>
      <c r="I161" s="495"/>
      <c r="J161" s="495"/>
      <c r="K161" s="495"/>
      <c r="L161" s="495"/>
      <c r="M161" s="495"/>
      <c r="N161" s="495"/>
      <c r="O161" s="495"/>
      <c r="P161" s="495"/>
      <c r="Q161" s="495"/>
      <c r="R161" s="495"/>
      <c r="S161" s="495"/>
      <c r="T161" s="495"/>
      <c r="U161" s="495"/>
      <c r="V161" s="495"/>
      <c r="W161" s="495"/>
      <c r="X161" s="495"/>
      <c r="Y161" s="495"/>
      <c r="Z161" s="495"/>
      <c r="AA161" s="495"/>
      <c r="AB161" s="495"/>
      <c r="AC161" s="495"/>
      <c r="AD161" s="495"/>
      <c r="AE161" s="495"/>
      <c r="AF161" s="495"/>
      <c r="AG161" s="495"/>
      <c r="AH161" s="495"/>
      <c r="AI161" s="495"/>
      <c r="AJ161" s="495"/>
      <c r="AK161" s="495"/>
      <c r="AL161" s="495"/>
      <c r="AM161" s="495"/>
      <c r="AN161" s="495"/>
      <c r="AO161" s="495"/>
      <c r="AP161" s="495"/>
      <c r="AQ161" s="495"/>
      <c r="AR161" s="495"/>
      <c r="AS161" s="495"/>
      <c r="AT161" s="495"/>
      <c r="AU161" s="495"/>
      <c r="AV161" s="495"/>
      <c r="AW161" s="495"/>
      <c r="AX161" s="495"/>
      <c r="AY161" s="495"/>
      <c r="AZ161" s="495"/>
      <c r="BA161" s="495"/>
      <c r="BB161" s="495"/>
      <c r="BC161" s="495"/>
      <c r="BD161" s="495"/>
      <c r="BE161" s="495"/>
      <c r="BF161" s="495"/>
      <c r="BG161" s="495"/>
      <c r="BH161" s="495"/>
      <c r="BI161" s="495"/>
      <c r="BJ161" s="495"/>
      <c r="BK161" s="495"/>
      <c r="BL161" s="495"/>
      <c r="BM161" s="495"/>
      <c r="BN161" s="495"/>
      <c r="BO161" s="495"/>
      <c r="BP161" s="495"/>
      <c r="BQ161" s="495"/>
      <c r="BR161" s="495"/>
      <c r="BS161" s="495"/>
      <c r="BT161" s="495"/>
      <c r="BU161" s="495"/>
      <c r="BV161" s="495"/>
      <c r="BW161" s="495"/>
      <c r="BX161" s="495"/>
      <c r="BY161" s="495"/>
      <c r="BZ161" s="495"/>
      <c r="CA161" s="495"/>
      <c r="CB161" s="495"/>
      <c r="CC161" s="495"/>
      <c r="CD161" s="495"/>
      <c r="CE161" s="495"/>
      <c r="CF161" s="495"/>
      <c r="CG161" s="495"/>
      <c r="CH161" s="495"/>
      <c r="CI161" s="495"/>
      <c r="CJ161" s="495"/>
      <c r="CK161" s="495"/>
      <c r="CL161" s="495"/>
      <c r="CM161" s="495"/>
      <c r="CN161" s="495"/>
      <c r="CO161" s="495"/>
      <c r="CP161" s="495"/>
      <c r="CQ161" s="495"/>
      <c r="CR161" s="495"/>
      <c r="CS161" s="495"/>
      <c r="CT161" s="495"/>
      <c r="CU161" s="495"/>
      <c r="CV161" s="495"/>
      <c r="CW161" s="495"/>
      <c r="CX161" s="495"/>
      <c r="CY161" s="495"/>
      <c r="CZ161" s="495"/>
      <c r="DA161" s="495"/>
      <c r="DB161" s="495"/>
      <c r="DC161" s="495"/>
      <c r="DD161" s="495"/>
      <c r="DE161" s="495"/>
      <c r="DF161" s="495"/>
      <c r="DG161" s="495"/>
      <c r="DH161" s="495"/>
      <c r="DI161" s="495"/>
      <c r="DJ161" s="495"/>
      <c r="DK161" s="495"/>
      <c r="DL161" s="495"/>
      <c r="DM161" s="495"/>
      <c r="DN161" s="495"/>
      <c r="DO161" s="495"/>
      <c r="DP161" s="495"/>
      <c r="DQ161" s="495"/>
      <c r="DR161" s="495"/>
      <c r="DS161" s="495"/>
      <c r="DT161" s="495"/>
      <c r="DU161" s="495"/>
      <c r="DV161" s="495"/>
      <c r="DW161" s="495"/>
      <c r="DX161" s="495"/>
      <c r="DY161" s="495"/>
      <c r="DZ161" s="495"/>
      <c r="EA161" s="495"/>
      <c r="EB161" s="495"/>
      <c r="EC161" s="495"/>
      <c r="ED161" s="495"/>
      <c r="EE161" s="495"/>
      <c r="EF161" s="495"/>
      <c r="EG161" s="495"/>
      <c r="EH161" s="495"/>
      <c r="EI161" s="495"/>
      <c r="EJ161" s="495"/>
      <c r="EK161" s="495"/>
      <c r="EL161" s="495"/>
      <c r="EM161" s="495"/>
      <c r="EN161" s="495"/>
      <c r="EO161" s="495"/>
      <c r="EP161" s="495"/>
      <c r="EQ161" s="495"/>
      <c r="ER161" s="495"/>
      <c r="ES161" s="495"/>
      <c r="ET161" s="495"/>
      <c r="EU161" s="495"/>
      <c r="EV161" s="495"/>
      <c r="EW161" s="495"/>
      <c r="EX161" s="495"/>
      <c r="EY161" s="495"/>
      <c r="EZ161" s="495"/>
      <c r="FA161" s="495"/>
      <c r="FB161" s="495"/>
    </row>
    <row r="162" spans="1:158" s="325" customFormat="1" ht="15" hidden="1" customHeight="1" x14ac:dyDescent="0.25">
      <c r="A162" s="609" t="s">
        <v>116</v>
      </c>
      <c r="B162" s="225"/>
      <c r="C162" s="225"/>
      <c r="D162" s="225"/>
      <c r="E162" s="225"/>
      <c r="F162" s="225"/>
      <c r="G162" s="495"/>
      <c r="H162" s="495"/>
      <c r="I162" s="495"/>
      <c r="J162" s="495"/>
      <c r="K162" s="495"/>
      <c r="L162" s="495"/>
      <c r="M162" s="495"/>
      <c r="N162" s="495"/>
      <c r="O162" s="495"/>
      <c r="P162" s="495"/>
      <c r="Q162" s="495"/>
      <c r="R162" s="495"/>
      <c r="S162" s="495"/>
      <c r="T162" s="495"/>
      <c r="U162" s="495"/>
      <c r="V162" s="495"/>
      <c r="W162" s="495"/>
      <c r="X162" s="495"/>
      <c r="Y162" s="495"/>
      <c r="Z162" s="495"/>
      <c r="AA162" s="495"/>
      <c r="AB162" s="495"/>
      <c r="AC162" s="495"/>
      <c r="AD162" s="495"/>
      <c r="AE162" s="495"/>
      <c r="AF162" s="495"/>
      <c r="AG162" s="495"/>
      <c r="AH162" s="495"/>
      <c r="AI162" s="495"/>
      <c r="AJ162" s="495"/>
      <c r="AK162" s="495"/>
      <c r="AL162" s="495"/>
      <c r="AM162" s="495"/>
      <c r="AN162" s="495"/>
      <c r="AO162" s="495"/>
      <c r="AP162" s="495"/>
      <c r="AQ162" s="495"/>
      <c r="AR162" s="495"/>
      <c r="AS162" s="495"/>
      <c r="AT162" s="495"/>
      <c r="AU162" s="495"/>
      <c r="AV162" s="495"/>
      <c r="AW162" s="495"/>
      <c r="AX162" s="495"/>
      <c r="AY162" s="495"/>
      <c r="AZ162" s="495"/>
      <c r="BA162" s="495"/>
      <c r="BB162" s="495"/>
      <c r="BC162" s="495"/>
      <c r="BD162" s="495"/>
      <c r="BE162" s="495"/>
      <c r="BF162" s="495"/>
      <c r="BG162" s="495"/>
      <c r="BH162" s="495"/>
      <c r="BI162" s="495"/>
      <c r="BJ162" s="495"/>
      <c r="BK162" s="495"/>
      <c r="BL162" s="495"/>
      <c r="BM162" s="495"/>
      <c r="BN162" s="495"/>
      <c r="BO162" s="495"/>
      <c r="BP162" s="495"/>
      <c r="BQ162" s="495"/>
      <c r="BR162" s="495"/>
      <c r="BS162" s="495"/>
      <c r="BT162" s="495"/>
      <c r="BU162" s="495"/>
      <c r="BV162" s="495"/>
      <c r="BW162" s="495"/>
      <c r="BX162" s="495"/>
      <c r="BY162" s="495"/>
      <c r="BZ162" s="495"/>
      <c r="CA162" s="495"/>
      <c r="CB162" s="495"/>
      <c r="CC162" s="495"/>
      <c r="CD162" s="495"/>
      <c r="CE162" s="495"/>
      <c r="CF162" s="495"/>
      <c r="CG162" s="495"/>
      <c r="CH162" s="495"/>
      <c r="CI162" s="495"/>
      <c r="CJ162" s="495"/>
      <c r="CK162" s="495"/>
      <c r="CL162" s="495"/>
      <c r="CM162" s="495"/>
      <c r="CN162" s="495"/>
      <c r="CO162" s="495"/>
      <c r="CP162" s="495"/>
      <c r="CQ162" s="495"/>
      <c r="CR162" s="495"/>
      <c r="CS162" s="495"/>
      <c r="CT162" s="495"/>
      <c r="CU162" s="495"/>
      <c r="CV162" s="495"/>
      <c r="CW162" s="495"/>
      <c r="CX162" s="495"/>
      <c r="CY162" s="495"/>
      <c r="CZ162" s="495"/>
      <c r="DA162" s="495"/>
      <c r="DB162" s="495"/>
      <c r="DC162" s="495"/>
      <c r="DD162" s="495"/>
      <c r="DE162" s="495"/>
      <c r="DF162" s="495"/>
      <c r="DG162" s="495"/>
      <c r="DH162" s="495"/>
      <c r="DI162" s="495"/>
      <c r="DJ162" s="495"/>
      <c r="DK162" s="495"/>
      <c r="DL162" s="495"/>
      <c r="DM162" s="495"/>
      <c r="DN162" s="495"/>
      <c r="DO162" s="495"/>
      <c r="DP162" s="495"/>
      <c r="DQ162" s="495"/>
      <c r="DR162" s="495"/>
      <c r="DS162" s="495"/>
      <c r="DT162" s="495"/>
      <c r="DU162" s="495"/>
      <c r="DV162" s="495"/>
      <c r="DW162" s="495"/>
      <c r="DX162" s="495"/>
      <c r="DY162" s="495"/>
      <c r="DZ162" s="495"/>
      <c r="EA162" s="495"/>
      <c r="EB162" s="495"/>
      <c r="EC162" s="495"/>
      <c r="ED162" s="495"/>
      <c r="EE162" s="495"/>
      <c r="EF162" s="495"/>
      <c r="EG162" s="495"/>
      <c r="EH162" s="495"/>
      <c r="EI162" s="495"/>
      <c r="EJ162" s="495"/>
      <c r="EK162" s="495"/>
      <c r="EL162" s="495"/>
      <c r="EM162" s="495"/>
      <c r="EN162" s="495"/>
      <c r="EO162" s="495"/>
      <c r="EP162" s="495"/>
      <c r="EQ162" s="495"/>
      <c r="ER162" s="495"/>
      <c r="ES162" s="495"/>
      <c r="ET162" s="495"/>
      <c r="EU162" s="495"/>
      <c r="EV162" s="495"/>
      <c r="EW162" s="495"/>
      <c r="EX162" s="495"/>
      <c r="EY162" s="495"/>
      <c r="EZ162" s="495"/>
      <c r="FA162" s="495"/>
      <c r="FB162" s="495"/>
    </row>
    <row r="163" spans="1:158" s="325" customFormat="1" ht="15" hidden="1" customHeight="1" x14ac:dyDescent="0.25">
      <c r="A163" s="606" t="s">
        <v>32</v>
      </c>
      <c r="B163" s="225"/>
      <c r="C163" s="225">
        <v>100</v>
      </c>
      <c r="D163" s="225"/>
      <c r="E163" s="225"/>
      <c r="F163" s="225"/>
      <c r="G163" s="495"/>
      <c r="H163" s="495"/>
      <c r="I163" s="495"/>
      <c r="J163" s="495"/>
      <c r="K163" s="495"/>
      <c r="L163" s="495"/>
      <c r="M163" s="495"/>
      <c r="N163" s="495"/>
      <c r="O163" s="495"/>
      <c r="P163" s="495"/>
      <c r="Q163" s="495"/>
      <c r="R163" s="495"/>
      <c r="S163" s="495"/>
      <c r="T163" s="495"/>
      <c r="U163" s="495"/>
      <c r="V163" s="495"/>
      <c r="W163" s="495"/>
      <c r="X163" s="495"/>
      <c r="Y163" s="495"/>
      <c r="Z163" s="495"/>
      <c r="AA163" s="495"/>
      <c r="AB163" s="495"/>
      <c r="AC163" s="495"/>
      <c r="AD163" s="495"/>
      <c r="AE163" s="495"/>
      <c r="AF163" s="495"/>
      <c r="AG163" s="495"/>
      <c r="AH163" s="495"/>
      <c r="AI163" s="495"/>
      <c r="AJ163" s="495"/>
      <c r="AK163" s="495"/>
      <c r="AL163" s="495"/>
      <c r="AM163" s="495"/>
      <c r="AN163" s="495"/>
      <c r="AO163" s="495"/>
      <c r="AP163" s="495"/>
      <c r="AQ163" s="495"/>
      <c r="AR163" s="495"/>
      <c r="AS163" s="495"/>
      <c r="AT163" s="495"/>
      <c r="AU163" s="495"/>
      <c r="AV163" s="495"/>
      <c r="AW163" s="495"/>
      <c r="AX163" s="495"/>
      <c r="AY163" s="495"/>
      <c r="AZ163" s="495"/>
      <c r="BA163" s="495"/>
      <c r="BB163" s="495"/>
      <c r="BC163" s="495"/>
      <c r="BD163" s="495"/>
      <c r="BE163" s="495"/>
      <c r="BF163" s="495"/>
      <c r="BG163" s="495"/>
      <c r="BH163" s="495"/>
      <c r="BI163" s="495"/>
      <c r="BJ163" s="495"/>
      <c r="BK163" s="495"/>
      <c r="BL163" s="495"/>
      <c r="BM163" s="495"/>
      <c r="BN163" s="495"/>
      <c r="BO163" s="495"/>
      <c r="BP163" s="495"/>
      <c r="BQ163" s="495"/>
      <c r="BR163" s="495"/>
      <c r="BS163" s="495"/>
      <c r="BT163" s="495"/>
      <c r="BU163" s="495"/>
      <c r="BV163" s="495"/>
      <c r="BW163" s="495"/>
      <c r="BX163" s="495"/>
      <c r="BY163" s="495"/>
      <c r="BZ163" s="495"/>
      <c r="CA163" s="495"/>
      <c r="CB163" s="495"/>
      <c r="CC163" s="495"/>
      <c r="CD163" s="495"/>
      <c r="CE163" s="495"/>
      <c r="CF163" s="495"/>
      <c r="CG163" s="495"/>
      <c r="CH163" s="495"/>
      <c r="CI163" s="495"/>
      <c r="CJ163" s="495"/>
      <c r="CK163" s="495"/>
      <c r="CL163" s="495"/>
      <c r="CM163" s="495"/>
      <c r="CN163" s="495"/>
      <c r="CO163" s="495"/>
      <c r="CP163" s="495"/>
      <c r="CQ163" s="495"/>
      <c r="CR163" s="495"/>
      <c r="CS163" s="495"/>
      <c r="CT163" s="495"/>
      <c r="CU163" s="495"/>
      <c r="CV163" s="495"/>
      <c r="CW163" s="495"/>
      <c r="CX163" s="495"/>
      <c r="CY163" s="495"/>
      <c r="CZ163" s="495"/>
      <c r="DA163" s="495"/>
      <c r="DB163" s="495"/>
      <c r="DC163" s="495"/>
      <c r="DD163" s="495"/>
      <c r="DE163" s="495"/>
      <c r="DF163" s="495"/>
      <c r="DG163" s="495"/>
      <c r="DH163" s="495"/>
      <c r="DI163" s="495"/>
      <c r="DJ163" s="495"/>
      <c r="DK163" s="495"/>
      <c r="DL163" s="495"/>
      <c r="DM163" s="495"/>
      <c r="DN163" s="495"/>
      <c r="DO163" s="495"/>
      <c r="DP163" s="495"/>
      <c r="DQ163" s="495"/>
      <c r="DR163" s="495"/>
      <c r="DS163" s="495"/>
      <c r="DT163" s="495"/>
      <c r="DU163" s="495"/>
      <c r="DV163" s="495"/>
      <c r="DW163" s="495"/>
      <c r="DX163" s="495"/>
      <c r="DY163" s="495"/>
      <c r="DZ163" s="495"/>
      <c r="EA163" s="495"/>
      <c r="EB163" s="495"/>
      <c r="EC163" s="495"/>
      <c r="ED163" s="495"/>
      <c r="EE163" s="495"/>
      <c r="EF163" s="495"/>
      <c r="EG163" s="495"/>
      <c r="EH163" s="495"/>
      <c r="EI163" s="495"/>
      <c r="EJ163" s="495"/>
      <c r="EK163" s="495"/>
      <c r="EL163" s="495"/>
      <c r="EM163" s="495"/>
      <c r="EN163" s="495"/>
      <c r="EO163" s="495"/>
      <c r="EP163" s="495"/>
      <c r="EQ163" s="495"/>
      <c r="ER163" s="495"/>
      <c r="ES163" s="495"/>
      <c r="ET163" s="495"/>
      <c r="EU163" s="495"/>
      <c r="EV163" s="495"/>
      <c r="EW163" s="495"/>
      <c r="EX163" s="495"/>
      <c r="EY163" s="495"/>
      <c r="EZ163" s="495"/>
      <c r="FA163" s="495"/>
      <c r="FB163" s="495"/>
    </row>
    <row r="164" spans="1:158" s="325" customFormat="1" ht="15" hidden="1" customHeight="1" thickBot="1" x14ac:dyDescent="0.3">
      <c r="A164" s="606" t="s">
        <v>117</v>
      </c>
      <c r="B164" s="444"/>
      <c r="C164" s="444">
        <v>500</v>
      </c>
      <c r="D164" s="444"/>
      <c r="E164" s="444"/>
      <c r="F164" s="444"/>
      <c r="G164" s="495"/>
      <c r="H164" s="495"/>
      <c r="I164" s="495"/>
      <c r="J164" s="495"/>
      <c r="K164" s="495"/>
      <c r="L164" s="495"/>
      <c r="M164" s="495"/>
      <c r="N164" s="495"/>
      <c r="O164" s="495"/>
      <c r="P164" s="495"/>
      <c r="Q164" s="495"/>
      <c r="R164" s="495"/>
      <c r="S164" s="495"/>
      <c r="T164" s="495"/>
      <c r="U164" s="495"/>
      <c r="V164" s="495"/>
      <c r="W164" s="495"/>
      <c r="X164" s="495"/>
      <c r="Y164" s="495"/>
      <c r="Z164" s="495"/>
      <c r="AA164" s="495"/>
      <c r="AB164" s="495"/>
      <c r="AC164" s="495"/>
      <c r="AD164" s="495"/>
      <c r="AE164" s="495"/>
      <c r="AF164" s="495"/>
      <c r="AG164" s="495"/>
      <c r="AH164" s="495"/>
      <c r="AI164" s="495"/>
      <c r="AJ164" s="495"/>
      <c r="AK164" s="495"/>
      <c r="AL164" s="495"/>
      <c r="AM164" s="495"/>
      <c r="AN164" s="495"/>
      <c r="AO164" s="495"/>
      <c r="AP164" s="495"/>
      <c r="AQ164" s="495"/>
      <c r="AR164" s="495"/>
      <c r="AS164" s="495"/>
      <c r="AT164" s="495"/>
      <c r="AU164" s="495"/>
      <c r="AV164" s="495"/>
      <c r="AW164" s="495"/>
      <c r="AX164" s="495"/>
      <c r="AY164" s="495"/>
      <c r="AZ164" s="495"/>
      <c r="BA164" s="495"/>
      <c r="BB164" s="495"/>
      <c r="BC164" s="495"/>
      <c r="BD164" s="495"/>
      <c r="BE164" s="495"/>
      <c r="BF164" s="495"/>
      <c r="BG164" s="495"/>
      <c r="BH164" s="495"/>
      <c r="BI164" s="495"/>
      <c r="BJ164" s="495"/>
      <c r="BK164" s="495"/>
      <c r="BL164" s="495"/>
      <c r="BM164" s="495"/>
      <c r="BN164" s="495"/>
      <c r="BO164" s="495"/>
      <c r="BP164" s="495"/>
      <c r="BQ164" s="495"/>
      <c r="BR164" s="495"/>
      <c r="BS164" s="495"/>
      <c r="BT164" s="495"/>
      <c r="BU164" s="495"/>
      <c r="BV164" s="495"/>
      <c r="BW164" s="495"/>
      <c r="BX164" s="495"/>
      <c r="BY164" s="495"/>
      <c r="BZ164" s="495"/>
      <c r="CA164" s="495"/>
      <c r="CB164" s="495"/>
      <c r="CC164" s="495"/>
      <c r="CD164" s="495"/>
      <c r="CE164" s="495"/>
      <c r="CF164" s="495"/>
      <c r="CG164" s="495"/>
      <c r="CH164" s="495"/>
      <c r="CI164" s="495"/>
      <c r="CJ164" s="495"/>
      <c r="CK164" s="495"/>
      <c r="CL164" s="495"/>
      <c r="CM164" s="495"/>
      <c r="CN164" s="495"/>
      <c r="CO164" s="495"/>
      <c r="CP164" s="495"/>
      <c r="CQ164" s="495"/>
      <c r="CR164" s="495"/>
      <c r="CS164" s="495"/>
      <c r="CT164" s="495"/>
      <c r="CU164" s="495"/>
      <c r="CV164" s="495"/>
      <c r="CW164" s="495"/>
      <c r="CX164" s="495"/>
      <c r="CY164" s="495"/>
      <c r="CZ164" s="495"/>
      <c r="DA164" s="495"/>
      <c r="DB164" s="495"/>
      <c r="DC164" s="495"/>
      <c r="DD164" s="495"/>
      <c r="DE164" s="495"/>
      <c r="DF164" s="495"/>
      <c r="DG164" s="495"/>
      <c r="DH164" s="495"/>
      <c r="DI164" s="495"/>
      <c r="DJ164" s="495"/>
      <c r="DK164" s="495"/>
      <c r="DL164" s="495"/>
      <c r="DM164" s="495"/>
      <c r="DN164" s="495"/>
      <c r="DO164" s="495"/>
      <c r="DP164" s="495"/>
      <c r="DQ164" s="495"/>
      <c r="DR164" s="495"/>
      <c r="DS164" s="495"/>
      <c r="DT164" s="495"/>
      <c r="DU164" s="495"/>
      <c r="DV164" s="495"/>
      <c r="DW164" s="495"/>
      <c r="DX164" s="495"/>
      <c r="DY164" s="495"/>
      <c r="DZ164" s="495"/>
      <c r="EA164" s="495"/>
      <c r="EB164" s="495"/>
      <c r="EC164" s="495"/>
      <c r="ED164" s="495"/>
      <c r="EE164" s="495"/>
      <c r="EF164" s="495"/>
      <c r="EG164" s="495"/>
      <c r="EH164" s="495"/>
      <c r="EI164" s="495"/>
      <c r="EJ164" s="495"/>
      <c r="EK164" s="495"/>
      <c r="EL164" s="495"/>
      <c r="EM164" s="495"/>
      <c r="EN164" s="495"/>
      <c r="EO164" s="495"/>
      <c r="EP164" s="495"/>
      <c r="EQ164" s="495"/>
      <c r="ER164" s="495"/>
      <c r="ES164" s="495"/>
      <c r="ET164" s="495"/>
      <c r="EU164" s="495"/>
      <c r="EV164" s="495"/>
      <c r="EW164" s="495"/>
      <c r="EX164" s="495"/>
      <c r="EY164" s="495"/>
      <c r="EZ164" s="495"/>
      <c r="FA164" s="495"/>
      <c r="FB164" s="495"/>
    </row>
    <row r="165" spans="1:158" s="325" customFormat="1" ht="15" hidden="1" customHeight="1" thickBot="1" x14ac:dyDescent="0.3">
      <c r="A165" s="279" t="s">
        <v>10</v>
      </c>
      <c r="B165" s="593"/>
      <c r="C165" s="593"/>
      <c r="D165" s="593"/>
      <c r="E165" s="593"/>
      <c r="F165" s="593"/>
      <c r="G165" s="495"/>
      <c r="H165" s="495"/>
      <c r="I165" s="495"/>
      <c r="J165" s="495"/>
      <c r="K165" s="495"/>
      <c r="L165" s="495"/>
      <c r="M165" s="495"/>
      <c r="N165" s="495"/>
      <c r="O165" s="495"/>
      <c r="P165" s="495"/>
      <c r="Q165" s="495"/>
      <c r="R165" s="495"/>
      <c r="S165" s="495"/>
      <c r="T165" s="495"/>
      <c r="U165" s="495"/>
      <c r="V165" s="495"/>
      <c r="W165" s="495"/>
      <c r="X165" s="495"/>
      <c r="Y165" s="495"/>
      <c r="Z165" s="495"/>
      <c r="AA165" s="495"/>
      <c r="AB165" s="495"/>
      <c r="AC165" s="495"/>
      <c r="AD165" s="495"/>
      <c r="AE165" s="495"/>
      <c r="AF165" s="495"/>
      <c r="AG165" s="495"/>
      <c r="AH165" s="495"/>
      <c r="AI165" s="495"/>
      <c r="AJ165" s="495"/>
      <c r="AK165" s="495"/>
      <c r="AL165" s="495"/>
      <c r="AM165" s="495"/>
      <c r="AN165" s="495"/>
      <c r="AO165" s="495"/>
      <c r="AP165" s="495"/>
      <c r="AQ165" s="495"/>
      <c r="AR165" s="495"/>
      <c r="AS165" s="495"/>
      <c r="AT165" s="495"/>
      <c r="AU165" s="495"/>
      <c r="AV165" s="495"/>
      <c r="AW165" s="495"/>
      <c r="AX165" s="495"/>
      <c r="AY165" s="495"/>
      <c r="AZ165" s="495"/>
      <c r="BA165" s="495"/>
      <c r="BB165" s="495"/>
      <c r="BC165" s="495"/>
      <c r="BD165" s="495"/>
      <c r="BE165" s="495"/>
      <c r="BF165" s="495"/>
      <c r="BG165" s="495"/>
      <c r="BH165" s="495"/>
      <c r="BI165" s="495"/>
      <c r="BJ165" s="495"/>
      <c r="BK165" s="495"/>
      <c r="BL165" s="495"/>
      <c r="BM165" s="495"/>
      <c r="BN165" s="495"/>
      <c r="BO165" s="495"/>
      <c r="BP165" s="495"/>
      <c r="BQ165" s="495"/>
      <c r="BR165" s="495"/>
      <c r="BS165" s="495"/>
      <c r="BT165" s="495"/>
      <c r="BU165" s="495"/>
      <c r="BV165" s="495"/>
      <c r="BW165" s="495"/>
      <c r="BX165" s="495"/>
      <c r="BY165" s="495"/>
      <c r="BZ165" s="495"/>
      <c r="CA165" s="495"/>
      <c r="CB165" s="495"/>
      <c r="CC165" s="495"/>
      <c r="CD165" s="495"/>
      <c r="CE165" s="495"/>
      <c r="CF165" s="495"/>
      <c r="CG165" s="495"/>
      <c r="CH165" s="495"/>
      <c r="CI165" s="495"/>
      <c r="CJ165" s="495"/>
      <c r="CK165" s="495"/>
      <c r="CL165" s="495"/>
      <c r="CM165" s="495"/>
      <c r="CN165" s="495"/>
      <c r="CO165" s="495"/>
      <c r="CP165" s="495"/>
      <c r="CQ165" s="495"/>
      <c r="CR165" s="495"/>
      <c r="CS165" s="495"/>
      <c r="CT165" s="495"/>
      <c r="CU165" s="495"/>
      <c r="CV165" s="495"/>
      <c r="CW165" s="495"/>
      <c r="CX165" s="495"/>
      <c r="CY165" s="495"/>
      <c r="CZ165" s="495"/>
      <c r="DA165" s="495"/>
      <c r="DB165" s="495"/>
      <c r="DC165" s="495"/>
      <c r="DD165" s="495"/>
      <c r="DE165" s="495"/>
      <c r="DF165" s="495"/>
      <c r="DG165" s="495"/>
      <c r="DH165" s="495"/>
      <c r="DI165" s="495"/>
      <c r="DJ165" s="495"/>
      <c r="DK165" s="495"/>
      <c r="DL165" s="495"/>
      <c r="DM165" s="495"/>
      <c r="DN165" s="495"/>
      <c r="DO165" s="495"/>
      <c r="DP165" s="495"/>
      <c r="DQ165" s="495"/>
      <c r="DR165" s="495"/>
      <c r="DS165" s="495"/>
      <c r="DT165" s="495"/>
      <c r="DU165" s="495"/>
      <c r="DV165" s="495"/>
      <c r="DW165" s="495"/>
      <c r="DX165" s="495"/>
      <c r="DY165" s="495"/>
      <c r="DZ165" s="495"/>
      <c r="EA165" s="495"/>
      <c r="EB165" s="495"/>
      <c r="EC165" s="495"/>
      <c r="ED165" s="495"/>
      <c r="EE165" s="495"/>
      <c r="EF165" s="495"/>
      <c r="EG165" s="495"/>
      <c r="EH165" s="495"/>
      <c r="EI165" s="495"/>
      <c r="EJ165" s="495"/>
      <c r="EK165" s="495"/>
      <c r="EL165" s="495"/>
      <c r="EM165" s="495"/>
      <c r="EN165" s="495"/>
      <c r="EO165" s="495"/>
      <c r="EP165" s="495"/>
      <c r="EQ165" s="495"/>
      <c r="ER165" s="495"/>
      <c r="ES165" s="495"/>
      <c r="ET165" s="495"/>
      <c r="EU165" s="495"/>
      <c r="EV165" s="495"/>
      <c r="EW165" s="495"/>
      <c r="EX165" s="495"/>
      <c r="EY165" s="495"/>
      <c r="EZ165" s="495"/>
      <c r="FA165" s="495"/>
      <c r="FB165" s="495"/>
    </row>
    <row r="166" spans="1:158" s="325" customFormat="1" ht="15" hidden="1" customHeight="1" x14ac:dyDescent="0.25">
      <c r="A166" s="610" t="s">
        <v>280</v>
      </c>
      <c r="B166" s="362"/>
      <c r="C166" s="362"/>
      <c r="D166" s="362"/>
      <c r="E166" s="362"/>
      <c r="F166" s="362"/>
      <c r="G166" s="495"/>
      <c r="H166" s="495"/>
      <c r="I166" s="495"/>
      <c r="J166" s="495"/>
      <c r="K166" s="495"/>
      <c r="L166" s="495"/>
      <c r="M166" s="495"/>
      <c r="N166" s="495"/>
      <c r="O166" s="495"/>
      <c r="P166" s="495"/>
      <c r="Q166" s="495"/>
      <c r="R166" s="495"/>
      <c r="S166" s="495"/>
      <c r="T166" s="495"/>
      <c r="U166" s="495"/>
      <c r="V166" s="495"/>
      <c r="W166" s="495"/>
      <c r="X166" s="495"/>
      <c r="Y166" s="495"/>
      <c r="Z166" s="495"/>
      <c r="AA166" s="495"/>
      <c r="AB166" s="495"/>
      <c r="AC166" s="495"/>
      <c r="AD166" s="495"/>
      <c r="AE166" s="495"/>
      <c r="AF166" s="495"/>
      <c r="AG166" s="495"/>
      <c r="AH166" s="495"/>
      <c r="AI166" s="495"/>
      <c r="AJ166" s="495"/>
      <c r="AK166" s="495"/>
      <c r="AL166" s="495"/>
      <c r="AM166" s="495"/>
      <c r="AN166" s="495"/>
      <c r="AO166" s="495"/>
      <c r="AP166" s="495"/>
      <c r="AQ166" s="495"/>
      <c r="AR166" s="495"/>
      <c r="AS166" s="495"/>
      <c r="AT166" s="495"/>
      <c r="AU166" s="495"/>
      <c r="AV166" s="495"/>
      <c r="AW166" s="495"/>
      <c r="AX166" s="495"/>
      <c r="AY166" s="495"/>
      <c r="AZ166" s="495"/>
      <c r="BA166" s="495"/>
      <c r="BB166" s="495"/>
      <c r="BC166" s="495"/>
      <c r="BD166" s="495"/>
      <c r="BE166" s="495"/>
      <c r="BF166" s="495"/>
      <c r="BG166" s="495"/>
      <c r="BH166" s="495"/>
      <c r="BI166" s="495"/>
      <c r="BJ166" s="495"/>
      <c r="BK166" s="495"/>
      <c r="BL166" s="495"/>
      <c r="BM166" s="495"/>
      <c r="BN166" s="495"/>
      <c r="BO166" s="495"/>
      <c r="BP166" s="495"/>
      <c r="BQ166" s="495"/>
      <c r="BR166" s="495"/>
      <c r="BS166" s="495"/>
      <c r="BT166" s="495"/>
      <c r="BU166" s="495"/>
      <c r="BV166" s="495"/>
      <c r="BW166" s="495"/>
      <c r="BX166" s="495"/>
      <c r="BY166" s="495"/>
      <c r="BZ166" s="495"/>
      <c r="CA166" s="495"/>
      <c r="CB166" s="495"/>
      <c r="CC166" s="495"/>
      <c r="CD166" s="495"/>
      <c r="CE166" s="495"/>
      <c r="CF166" s="495"/>
      <c r="CG166" s="495"/>
      <c r="CH166" s="495"/>
      <c r="CI166" s="495"/>
      <c r="CJ166" s="495"/>
      <c r="CK166" s="495"/>
      <c r="CL166" s="495"/>
      <c r="CM166" s="495"/>
      <c r="CN166" s="495"/>
      <c r="CO166" s="495"/>
      <c r="CP166" s="495"/>
      <c r="CQ166" s="495"/>
      <c r="CR166" s="495"/>
      <c r="CS166" s="495"/>
      <c r="CT166" s="495"/>
      <c r="CU166" s="495"/>
      <c r="CV166" s="495"/>
      <c r="CW166" s="495"/>
      <c r="CX166" s="495"/>
      <c r="CY166" s="495"/>
      <c r="CZ166" s="495"/>
      <c r="DA166" s="495"/>
      <c r="DB166" s="495"/>
      <c r="DC166" s="495"/>
      <c r="DD166" s="495"/>
      <c r="DE166" s="495"/>
      <c r="DF166" s="495"/>
      <c r="DG166" s="495"/>
      <c r="DH166" s="495"/>
      <c r="DI166" s="495"/>
      <c r="DJ166" s="495"/>
      <c r="DK166" s="495"/>
      <c r="DL166" s="495"/>
      <c r="DM166" s="495"/>
      <c r="DN166" s="495"/>
      <c r="DO166" s="495"/>
      <c r="DP166" s="495"/>
      <c r="DQ166" s="495"/>
      <c r="DR166" s="495"/>
      <c r="DS166" s="495"/>
      <c r="DT166" s="495"/>
      <c r="DU166" s="495"/>
      <c r="DV166" s="495"/>
      <c r="DW166" s="495"/>
      <c r="DX166" s="495"/>
      <c r="DY166" s="495"/>
      <c r="DZ166" s="495"/>
      <c r="EA166" s="495"/>
      <c r="EB166" s="495"/>
      <c r="EC166" s="495"/>
      <c r="ED166" s="495"/>
      <c r="EE166" s="495"/>
      <c r="EF166" s="495"/>
      <c r="EG166" s="495"/>
      <c r="EH166" s="495"/>
      <c r="EI166" s="495"/>
      <c r="EJ166" s="495"/>
      <c r="EK166" s="495"/>
      <c r="EL166" s="495"/>
      <c r="EM166" s="495"/>
      <c r="EN166" s="495"/>
      <c r="EO166" s="495"/>
      <c r="EP166" s="495"/>
      <c r="EQ166" s="495"/>
      <c r="ER166" s="495"/>
      <c r="ES166" s="495"/>
      <c r="ET166" s="495"/>
      <c r="EU166" s="495"/>
      <c r="EV166" s="495"/>
      <c r="EW166" s="495"/>
      <c r="EX166" s="495"/>
      <c r="EY166" s="495"/>
      <c r="EZ166" s="495"/>
      <c r="FA166" s="495"/>
      <c r="FB166" s="495"/>
    </row>
    <row r="167" spans="1:158" s="325" customFormat="1" ht="15" hidden="1" customHeight="1" x14ac:dyDescent="0.25">
      <c r="A167" s="605" t="s">
        <v>150</v>
      </c>
      <c r="B167" s="225"/>
      <c r="C167" s="225"/>
      <c r="D167" s="225"/>
      <c r="E167" s="225"/>
      <c r="F167" s="225"/>
      <c r="G167" s="495"/>
      <c r="H167" s="495"/>
      <c r="I167" s="495"/>
      <c r="J167" s="495"/>
      <c r="K167" s="495"/>
      <c r="L167" s="495"/>
      <c r="M167" s="495"/>
      <c r="N167" s="495"/>
      <c r="O167" s="495"/>
      <c r="P167" s="495"/>
      <c r="Q167" s="495"/>
      <c r="R167" s="495"/>
      <c r="S167" s="495"/>
      <c r="T167" s="495"/>
      <c r="U167" s="495"/>
      <c r="V167" s="495"/>
      <c r="W167" s="495"/>
      <c r="X167" s="495"/>
      <c r="Y167" s="495"/>
      <c r="Z167" s="495"/>
      <c r="AA167" s="495"/>
      <c r="AB167" s="495"/>
      <c r="AC167" s="495"/>
      <c r="AD167" s="495"/>
      <c r="AE167" s="495"/>
      <c r="AF167" s="495"/>
      <c r="AG167" s="495"/>
      <c r="AH167" s="495"/>
      <c r="AI167" s="495"/>
      <c r="AJ167" s="495"/>
      <c r="AK167" s="495"/>
      <c r="AL167" s="495"/>
      <c r="AM167" s="495"/>
      <c r="AN167" s="495"/>
      <c r="AO167" s="495"/>
      <c r="AP167" s="495"/>
      <c r="AQ167" s="495"/>
      <c r="AR167" s="495"/>
      <c r="AS167" s="495"/>
      <c r="AT167" s="495"/>
      <c r="AU167" s="495"/>
      <c r="AV167" s="495"/>
      <c r="AW167" s="495"/>
      <c r="AX167" s="495"/>
      <c r="AY167" s="495"/>
      <c r="AZ167" s="495"/>
      <c r="BA167" s="495"/>
      <c r="BB167" s="495"/>
      <c r="BC167" s="495"/>
      <c r="BD167" s="495"/>
      <c r="BE167" s="495"/>
      <c r="BF167" s="495"/>
      <c r="BG167" s="495"/>
      <c r="BH167" s="495"/>
      <c r="BI167" s="495"/>
      <c r="BJ167" s="495"/>
      <c r="BK167" s="495"/>
      <c r="BL167" s="495"/>
      <c r="BM167" s="495"/>
      <c r="BN167" s="495"/>
      <c r="BO167" s="495"/>
      <c r="BP167" s="495"/>
      <c r="BQ167" s="495"/>
      <c r="BR167" s="495"/>
      <c r="BS167" s="495"/>
      <c r="BT167" s="495"/>
      <c r="BU167" s="495"/>
      <c r="BV167" s="495"/>
      <c r="BW167" s="495"/>
      <c r="BX167" s="495"/>
      <c r="BY167" s="495"/>
      <c r="BZ167" s="495"/>
      <c r="CA167" s="495"/>
      <c r="CB167" s="495"/>
      <c r="CC167" s="495"/>
      <c r="CD167" s="495"/>
      <c r="CE167" s="495"/>
      <c r="CF167" s="495"/>
      <c r="CG167" s="495"/>
      <c r="CH167" s="495"/>
      <c r="CI167" s="495"/>
      <c r="CJ167" s="495"/>
      <c r="CK167" s="495"/>
      <c r="CL167" s="495"/>
      <c r="CM167" s="495"/>
      <c r="CN167" s="495"/>
      <c r="CO167" s="495"/>
      <c r="CP167" s="495"/>
      <c r="CQ167" s="495"/>
      <c r="CR167" s="495"/>
      <c r="CS167" s="495"/>
      <c r="CT167" s="495"/>
      <c r="CU167" s="495"/>
      <c r="CV167" s="495"/>
      <c r="CW167" s="495"/>
      <c r="CX167" s="495"/>
      <c r="CY167" s="495"/>
      <c r="CZ167" s="495"/>
      <c r="DA167" s="495"/>
      <c r="DB167" s="495"/>
      <c r="DC167" s="495"/>
      <c r="DD167" s="495"/>
      <c r="DE167" s="495"/>
      <c r="DF167" s="495"/>
      <c r="DG167" s="495"/>
      <c r="DH167" s="495"/>
      <c r="DI167" s="495"/>
      <c r="DJ167" s="495"/>
      <c r="DK167" s="495"/>
      <c r="DL167" s="495"/>
      <c r="DM167" s="495"/>
      <c r="DN167" s="495"/>
      <c r="DO167" s="495"/>
      <c r="DP167" s="495"/>
      <c r="DQ167" s="495"/>
      <c r="DR167" s="495"/>
      <c r="DS167" s="495"/>
      <c r="DT167" s="495"/>
      <c r="DU167" s="495"/>
      <c r="DV167" s="495"/>
      <c r="DW167" s="495"/>
      <c r="DX167" s="495"/>
      <c r="DY167" s="495"/>
      <c r="DZ167" s="495"/>
      <c r="EA167" s="495"/>
      <c r="EB167" s="495"/>
      <c r="EC167" s="495"/>
      <c r="ED167" s="495"/>
      <c r="EE167" s="495"/>
      <c r="EF167" s="495"/>
      <c r="EG167" s="495"/>
      <c r="EH167" s="495"/>
      <c r="EI167" s="495"/>
      <c r="EJ167" s="495"/>
      <c r="EK167" s="495"/>
      <c r="EL167" s="495"/>
      <c r="EM167" s="495"/>
      <c r="EN167" s="495"/>
      <c r="EO167" s="495"/>
      <c r="EP167" s="495"/>
      <c r="EQ167" s="495"/>
      <c r="ER167" s="495"/>
      <c r="ES167" s="495"/>
      <c r="ET167" s="495"/>
      <c r="EU167" s="495"/>
      <c r="EV167" s="495"/>
      <c r="EW167" s="495"/>
      <c r="EX167" s="495"/>
      <c r="EY167" s="495"/>
      <c r="EZ167" s="495"/>
      <c r="FA167" s="495"/>
      <c r="FB167" s="495"/>
    </row>
    <row r="168" spans="1:158" s="325" customFormat="1" ht="15" hidden="1" customHeight="1" x14ac:dyDescent="0.25">
      <c r="A168" s="589" t="s">
        <v>116</v>
      </c>
      <c r="B168" s="225"/>
      <c r="C168" s="225"/>
      <c r="D168" s="225"/>
      <c r="E168" s="225"/>
      <c r="F168" s="225"/>
      <c r="G168" s="495"/>
      <c r="H168" s="495"/>
      <c r="I168" s="495"/>
      <c r="J168" s="495"/>
      <c r="K168" s="495"/>
      <c r="L168" s="495"/>
      <c r="M168" s="495"/>
      <c r="N168" s="495"/>
      <c r="O168" s="495"/>
      <c r="P168" s="495"/>
      <c r="Q168" s="495"/>
      <c r="R168" s="495"/>
      <c r="S168" s="495"/>
      <c r="T168" s="495"/>
      <c r="U168" s="495"/>
      <c r="V168" s="495"/>
      <c r="W168" s="495"/>
      <c r="X168" s="495"/>
      <c r="Y168" s="495"/>
      <c r="Z168" s="495"/>
      <c r="AA168" s="495"/>
      <c r="AB168" s="495"/>
      <c r="AC168" s="495"/>
      <c r="AD168" s="495"/>
      <c r="AE168" s="495"/>
      <c r="AF168" s="495"/>
      <c r="AG168" s="495"/>
      <c r="AH168" s="495"/>
      <c r="AI168" s="495"/>
      <c r="AJ168" s="495"/>
      <c r="AK168" s="495"/>
      <c r="AL168" s="495"/>
      <c r="AM168" s="495"/>
      <c r="AN168" s="495"/>
      <c r="AO168" s="495"/>
      <c r="AP168" s="495"/>
      <c r="AQ168" s="495"/>
      <c r="AR168" s="495"/>
      <c r="AS168" s="495"/>
      <c r="AT168" s="495"/>
      <c r="AU168" s="495"/>
      <c r="AV168" s="495"/>
      <c r="AW168" s="495"/>
      <c r="AX168" s="495"/>
      <c r="AY168" s="495"/>
      <c r="AZ168" s="495"/>
      <c r="BA168" s="495"/>
      <c r="BB168" s="495"/>
      <c r="BC168" s="495"/>
      <c r="BD168" s="495"/>
      <c r="BE168" s="495"/>
      <c r="BF168" s="495"/>
      <c r="BG168" s="495"/>
      <c r="BH168" s="495"/>
      <c r="BI168" s="495"/>
      <c r="BJ168" s="495"/>
      <c r="BK168" s="495"/>
      <c r="BL168" s="495"/>
      <c r="BM168" s="495"/>
      <c r="BN168" s="495"/>
      <c r="BO168" s="495"/>
      <c r="BP168" s="495"/>
      <c r="BQ168" s="495"/>
      <c r="BR168" s="495"/>
      <c r="BS168" s="495"/>
      <c r="BT168" s="495"/>
      <c r="BU168" s="495"/>
      <c r="BV168" s="495"/>
      <c r="BW168" s="495"/>
      <c r="BX168" s="495"/>
      <c r="BY168" s="495"/>
      <c r="BZ168" s="495"/>
      <c r="CA168" s="495"/>
      <c r="CB168" s="495"/>
      <c r="CC168" s="495"/>
      <c r="CD168" s="495"/>
      <c r="CE168" s="495"/>
      <c r="CF168" s="495"/>
      <c r="CG168" s="495"/>
      <c r="CH168" s="495"/>
      <c r="CI168" s="495"/>
      <c r="CJ168" s="495"/>
      <c r="CK168" s="495"/>
      <c r="CL168" s="495"/>
      <c r="CM168" s="495"/>
      <c r="CN168" s="495"/>
      <c r="CO168" s="495"/>
      <c r="CP168" s="495"/>
      <c r="CQ168" s="495"/>
      <c r="CR168" s="495"/>
      <c r="CS168" s="495"/>
      <c r="CT168" s="495"/>
      <c r="CU168" s="495"/>
      <c r="CV168" s="495"/>
      <c r="CW168" s="495"/>
      <c r="CX168" s="495"/>
      <c r="CY168" s="495"/>
      <c r="CZ168" s="495"/>
      <c r="DA168" s="495"/>
      <c r="DB168" s="495"/>
      <c r="DC168" s="495"/>
      <c r="DD168" s="495"/>
      <c r="DE168" s="495"/>
      <c r="DF168" s="495"/>
      <c r="DG168" s="495"/>
      <c r="DH168" s="495"/>
      <c r="DI168" s="495"/>
      <c r="DJ168" s="495"/>
      <c r="DK168" s="495"/>
      <c r="DL168" s="495"/>
      <c r="DM168" s="495"/>
      <c r="DN168" s="495"/>
      <c r="DO168" s="495"/>
      <c r="DP168" s="495"/>
      <c r="DQ168" s="495"/>
      <c r="DR168" s="495"/>
      <c r="DS168" s="495"/>
      <c r="DT168" s="495"/>
      <c r="DU168" s="495"/>
      <c r="DV168" s="495"/>
      <c r="DW168" s="495"/>
      <c r="DX168" s="495"/>
      <c r="DY168" s="495"/>
      <c r="DZ168" s="495"/>
      <c r="EA168" s="495"/>
      <c r="EB168" s="495"/>
      <c r="EC168" s="495"/>
      <c r="ED168" s="495"/>
      <c r="EE168" s="495"/>
      <c r="EF168" s="495"/>
      <c r="EG168" s="495"/>
      <c r="EH168" s="495"/>
      <c r="EI168" s="495"/>
      <c r="EJ168" s="495"/>
      <c r="EK168" s="495"/>
      <c r="EL168" s="495"/>
      <c r="EM168" s="495"/>
      <c r="EN168" s="495"/>
      <c r="EO168" s="495"/>
      <c r="EP168" s="495"/>
      <c r="EQ168" s="495"/>
      <c r="ER168" s="495"/>
      <c r="ES168" s="495"/>
      <c r="ET168" s="495"/>
      <c r="EU168" s="495"/>
      <c r="EV168" s="495"/>
      <c r="EW168" s="495"/>
      <c r="EX168" s="495"/>
      <c r="EY168" s="495"/>
      <c r="EZ168" s="495"/>
      <c r="FA168" s="495"/>
      <c r="FB168" s="495"/>
    </row>
    <row r="169" spans="1:158" s="325" customFormat="1" ht="15" hidden="1" customHeight="1" x14ac:dyDescent="0.25">
      <c r="A169" s="553" t="s">
        <v>19</v>
      </c>
      <c r="B169" s="225"/>
      <c r="C169" s="225">
        <v>480</v>
      </c>
      <c r="D169" s="225"/>
      <c r="E169" s="225"/>
      <c r="F169" s="225"/>
      <c r="G169" s="495"/>
      <c r="H169" s="495"/>
      <c r="I169" s="495"/>
      <c r="J169" s="495"/>
      <c r="K169" s="495"/>
      <c r="L169" s="495"/>
      <c r="M169" s="495"/>
      <c r="N169" s="495"/>
      <c r="O169" s="495"/>
      <c r="P169" s="495"/>
      <c r="Q169" s="495"/>
      <c r="R169" s="495"/>
      <c r="S169" s="495"/>
      <c r="T169" s="495"/>
      <c r="U169" s="495"/>
      <c r="V169" s="495"/>
      <c r="W169" s="495"/>
      <c r="X169" s="495"/>
      <c r="Y169" s="495"/>
      <c r="Z169" s="495"/>
      <c r="AA169" s="495"/>
      <c r="AB169" s="495"/>
      <c r="AC169" s="495"/>
      <c r="AD169" s="495"/>
      <c r="AE169" s="495"/>
      <c r="AF169" s="495"/>
      <c r="AG169" s="495"/>
      <c r="AH169" s="495"/>
      <c r="AI169" s="495"/>
      <c r="AJ169" s="495"/>
      <c r="AK169" s="495"/>
      <c r="AL169" s="495"/>
      <c r="AM169" s="495"/>
      <c r="AN169" s="495"/>
      <c r="AO169" s="495"/>
      <c r="AP169" s="495"/>
      <c r="AQ169" s="495"/>
      <c r="AR169" s="495"/>
      <c r="AS169" s="495"/>
      <c r="AT169" s="495"/>
      <c r="AU169" s="495"/>
      <c r="AV169" s="495"/>
      <c r="AW169" s="495"/>
      <c r="AX169" s="495"/>
      <c r="AY169" s="495"/>
      <c r="AZ169" s="495"/>
      <c r="BA169" s="495"/>
      <c r="BB169" s="495"/>
      <c r="BC169" s="495"/>
      <c r="BD169" s="495"/>
      <c r="BE169" s="495"/>
      <c r="BF169" s="495"/>
      <c r="BG169" s="495"/>
      <c r="BH169" s="495"/>
      <c r="BI169" s="495"/>
      <c r="BJ169" s="495"/>
      <c r="BK169" s="495"/>
      <c r="BL169" s="495"/>
      <c r="BM169" s="495"/>
      <c r="BN169" s="495"/>
      <c r="BO169" s="495"/>
      <c r="BP169" s="495"/>
      <c r="BQ169" s="495"/>
      <c r="BR169" s="495"/>
      <c r="BS169" s="495"/>
      <c r="BT169" s="495"/>
      <c r="BU169" s="495"/>
      <c r="BV169" s="495"/>
      <c r="BW169" s="495"/>
      <c r="BX169" s="495"/>
      <c r="BY169" s="495"/>
      <c r="BZ169" s="495"/>
      <c r="CA169" s="495"/>
      <c r="CB169" s="495"/>
      <c r="CC169" s="495"/>
      <c r="CD169" s="495"/>
      <c r="CE169" s="495"/>
      <c r="CF169" s="495"/>
      <c r="CG169" s="495"/>
      <c r="CH169" s="495"/>
      <c r="CI169" s="495"/>
      <c r="CJ169" s="495"/>
      <c r="CK169" s="495"/>
      <c r="CL169" s="495"/>
      <c r="CM169" s="495"/>
      <c r="CN169" s="495"/>
      <c r="CO169" s="495"/>
      <c r="CP169" s="495"/>
      <c r="CQ169" s="495"/>
      <c r="CR169" s="495"/>
      <c r="CS169" s="495"/>
      <c r="CT169" s="495"/>
      <c r="CU169" s="495"/>
      <c r="CV169" s="495"/>
      <c r="CW169" s="495"/>
      <c r="CX169" s="495"/>
      <c r="CY169" s="495"/>
      <c r="CZ169" s="495"/>
      <c r="DA169" s="495"/>
      <c r="DB169" s="495"/>
      <c r="DC169" s="495"/>
      <c r="DD169" s="495"/>
      <c r="DE169" s="495"/>
      <c r="DF169" s="495"/>
      <c r="DG169" s="495"/>
      <c r="DH169" s="495"/>
      <c r="DI169" s="495"/>
      <c r="DJ169" s="495"/>
      <c r="DK169" s="495"/>
      <c r="DL169" s="495"/>
      <c r="DM169" s="495"/>
      <c r="DN169" s="495"/>
      <c r="DO169" s="495"/>
      <c r="DP169" s="495"/>
      <c r="DQ169" s="495"/>
      <c r="DR169" s="495"/>
      <c r="DS169" s="495"/>
      <c r="DT169" s="495"/>
      <c r="DU169" s="495"/>
      <c r="DV169" s="495"/>
      <c r="DW169" s="495"/>
      <c r="DX169" s="495"/>
      <c r="DY169" s="495"/>
      <c r="DZ169" s="495"/>
      <c r="EA169" s="495"/>
      <c r="EB169" s="495"/>
      <c r="EC169" s="495"/>
      <c r="ED169" s="495"/>
      <c r="EE169" s="495"/>
      <c r="EF169" s="495"/>
      <c r="EG169" s="495"/>
      <c r="EH169" s="495"/>
      <c r="EI169" s="495"/>
      <c r="EJ169" s="495"/>
      <c r="EK169" s="495"/>
      <c r="EL169" s="495"/>
      <c r="EM169" s="495"/>
      <c r="EN169" s="495"/>
      <c r="EO169" s="495"/>
      <c r="EP169" s="495"/>
      <c r="EQ169" s="495"/>
      <c r="ER169" s="495"/>
      <c r="ES169" s="495"/>
      <c r="ET169" s="495"/>
      <c r="EU169" s="495"/>
      <c r="EV169" s="495"/>
      <c r="EW169" s="495"/>
      <c r="EX169" s="495"/>
      <c r="EY169" s="495"/>
      <c r="EZ169" s="495"/>
      <c r="FA169" s="495"/>
      <c r="FB169" s="495"/>
    </row>
    <row r="170" spans="1:158" s="325" customFormat="1" ht="28.5" hidden="1" customHeight="1" x14ac:dyDescent="0.25">
      <c r="A170" s="553" t="s">
        <v>160</v>
      </c>
      <c r="B170" s="225"/>
      <c r="C170" s="225">
        <v>620</v>
      </c>
      <c r="D170" s="225"/>
      <c r="E170" s="225"/>
      <c r="F170" s="225"/>
      <c r="G170" s="495"/>
      <c r="H170" s="495"/>
      <c r="I170" s="495"/>
      <c r="J170" s="495"/>
      <c r="K170" s="495"/>
      <c r="L170" s="495"/>
      <c r="M170" s="495"/>
      <c r="N170" s="495"/>
      <c r="O170" s="495"/>
      <c r="P170" s="495"/>
      <c r="Q170" s="495"/>
      <c r="R170" s="495"/>
      <c r="S170" s="495"/>
      <c r="T170" s="495"/>
      <c r="U170" s="495"/>
      <c r="V170" s="495"/>
      <c r="W170" s="495"/>
      <c r="X170" s="495"/>
      <c r="Y170" s="495"/>
      <c r="Z170" s="495"/>
      <c r="AA170" s="495"/>
      <c r="AB170" s="495"/>
      <c r="AC170" s="495"/>
      <c r="AD170" s="495"/>
      <c r="AE170" s="495"/>
      <c r="AF170" s="495"/>
      <c r="AG170" s="495"/>
      <c r="AH170" s="495"/>
      <c r="AI170" s="495"/>
      <c r="AJ170" s="495"/>
      <c r="AK170" s="495"/>
      <c r="AL170" s="495"/>
      <c r="AM170" s="495"/>
      <c r="AN170" s="495"/>
      <c r="AO170" s="495"/>
      <c r="AP170" s="495"/>
      <c r="AQ170" s="495"/>
      <c r="AR170" s="495"/>
      <c r="AS170" s="495"/>
      <c r="AT170" s="495"/>
      <c r="AU170" s="495"/>
      <c r="AV170" s="495"/>
      <c r="AW170" s="495"/>
      <c r="AX170" s="495"/>
      <c r="AY170" s="495"/>
      <c r="AZ170" s="495"/>
      <c r="BA170" s="495"/>
      <c r="BB170" s="495"/>
      <c r="BC170" s="495"/>
      <c r="BD170" s="495"/>
      <c r="BE170" s="495"/>
      <c r="BF170" s="495"/>
      <c r="BG170" s="495"/>
      <c r="BH170" s="495"/>
      <c r="BI170" s="495"/>
      <c r="BJ170" s="495"/>
      <c r="BK170" s="495"/>
      <c r="BL170" s="495"/>
      <c r="BM170" s="495"/>
      <c r="BN170" s="495"/>
      <c r="BO170" s="495"/>
      <c r="BP170" s="495"/>
      <c r="BQ170" s="495"/>
      <c r="BR170" s="495"/>
      <c r="BS170" s="495"/>
      <c r="BT170" s="495"/>
      <c r="BU170" s="495"/>
      <c r="BV170" s="495"/>
      <c r="BW170" s="495"/>
      <c r="BX170" s="495"/>
      <c r="BY170" s="495"/>
      <c r="BZ170" s="495"/>
      <c r="CA170" s="495"/>
      <c r="CB170" s="495"/>
      <c r="CC170" s="495"/>
      <c r="CD170" s="495"/>
      <c r="CE170" s="495"/>
      <c r="CF170" s="495"/>
      <c r="CG170" s="495"/>
      <c r="CH170" s="495"/>
      <c r="CI170" s="495"/>
      <c r="CJ170" s="495"/>
      <c r="CK170" s="495"/>
      <c r="CL170" s="495"/>
      <c r="CM170" s="495"/>
      <c r="CN170" s="495"/>
      <c r="CO170" s="495"/>
      <c r="CP170" s="495"/>
      <c r="CQ170" s="495"/>
      <c r="CR170" s="495"/>
      <c r="CS170" s="495"/>
      <c r="CT170" s="495"/>
      <c r="CU170" s="495"/>
      <c r="CV170" s="495"/>
      <c r="CW170" s="495"/>
      <c r="CX170" s="495"/>
      <c r="CY170" s="495"/>
      <c r="CZ170" s="495"/>
      <c r="DA170" s="495"/>
      <c r="DB170" s="495"/>
      <c r="DC170" s="495"/>
      <c r="DD170" s="495"/>
      <c r="DE170" s="495"/>
      <c r="DF170" s="495"/>
      <c r="DG170" s="495"/>
      <c r="DH170" s="495"/>
      <c r="DI170" s="495"/>
      <c r="DJ170" s="495"/>
      <c r="DK170" s="495"/>
      <c r="DL170" s="495"/>
      <c r="DM170" s="495"/>
      <c r="DN170" s="495"/>
      <c r="DO170" s="495"/>
      <c r="DP170" s="495"/>
      <c r="DQ170" s="495"/>
      <c r="DR170" s="495"/>
      <c r="DS170" s="495"/>
      <c r="DT170" s="495"/>
      <c r="DU170" s="495"/>
      <c r="DV170" s="495"/>
      <c r="DW170" s="495"/>
      <c r="DX170" s="495"/>
      <c r="DY170" s="495"/>
      <c r="DZ170" s="495"/>
      <c r="EA170" s="495"/>
      <c r="EB170" s="495"/>
      <c r="EC170" s="495"/>
      <c r="ED170" s="495"/>
      <c r="EE170" s="495"/>
      <c r="EF170" s="495"/>
      <c r="EG170" s="495"/>
      <c r="EH170" s="495"/>
      <c r="EI170" s="495"/>
      <c r="EJ170" s="495"/>
      <c r="EK170" s="495"/>
      <c r="EL170" s="495"/>
      <c r="EM170" s="495"/>
      <c r="EN170" s="495"/>
      <c r="EO170" s="495"/>
      <c r="EP170" s="495"/>
      <c r="EQ170" s="495"/>
      <c r="ER170" s="495"/>
      <c r="ES170" s="495"/>
      <c r="ET170" s="495"/>
      <c r="EU170" s="495"/>
      <c r="EV170" s="495"/>
      <c r="EW170" s="495"/>
      <c r="EX170" s="495"/>
      <c r="EY170" s="495"/>
      <c r="EZ170" s="495"/>
      <c r="FA170" s="495"/>
      <c r="FB170" s="495"/>
    </row>
    <row r="171" spans="1:158" s="325" customFormat="1" ht="15" hidden="1" customHeight="1" x14ac:dyDescent="0.25">
      <c r="A171" s="553" t="s">
        <v>32</v>
      </c>
      <c r="B171" s="225"/>
      <c r="C171" s="225">
        <v>135</v>
      </c>
      <c r="D171" s="225"/>
      <c r="E171" s="225"/>
      <c r="F171" s="225"/>
      <c r="G171" s="495"/>
      <c r="H171" s="495"/>
      <c r="I171" s="495"/>
      <c r="J171" s="495"/>
      <c r="K171" s="495"/>
      <c r="L171" s="495"/>
      <c r="M171" s="495"/>
      <c r="N171" s="495"/>
      <c r="O171" s="495"/>
      <c r="P171" s="495"/>
      <c r="Q171" s="495"/>
      <c r="R171" s="495"/>
      <c r="S171" s="495"/>
      <c r="T171" s="495"/>
      <c r="U171" s="495"/>
      <c r="V171" s="495"/>
      <c r="W171" s="495"/>
      <c r="X171" s="495"/>
      <c r="Y171" s="495"/>
      <c r="Z171" s="495"/>
      <c r="AA171" s="495"/>
      <c r="AB171" s="495"/>
      <c r="AC171" s="495"/>
      <c r="AD171" s="495"/>
      <c r="AE171" s="495"/>
      <c r="AF171" s="495"/>
      <c r="AG171" s="495"/>
      <c r="AH171" s="495"/>
      <c r="AI171" s="495"/>
      <c r="AJ171" s="495"/>
      <c r="AK171" s="495"/>
      <c r="AL171" s="495"/>
      <c r="AM171" s="495"/>
      <c r="AN171" s="495"/>
      <c r="AO171" s="495"/>
      <c r="AP171" s="495"/>
      <c r="AQ171" s="495"/>
      <c r="AR171" s="495"/>
      <c r="AS171" s="495"/>
      <c r="AT171" s="495"/>
      <c r="AU171" s="495"/>
      <c r="AV171" s="495"/>
      <c r="AW171" s="495"/>
      <c r="AX171" s="495"/>
      <c r="AY171" s="495"/>
      <c r="AZ171" s="495"/>
      <c r="BA171" s="495"/>
      <c r="BB171" s="495"/>
      <c r="BC171" s="495"/>
      <c r="BD171" s="495"/>
      <c r="BE171" s="495"/>
      <c r="BF171" s="495"/>
      <c r="BG171" s="495"/>
      <c r="BH171" s="495"/>
      <c r="BI171" s="495"/>
      <c r="BJ171" s="495"/>
      <c r="BK171" s="495"/>
      <c r="BL171" s="495"/>
      <c r="BM171" s="495"/>
      <c r="BN171" s="495"/>
      <c r="BO171" s="495"/>
      <c r="BP171" s="495"/>
      <c r="BQ171" s="495"/>
      <c r="BR171" s="495"/>
      <c r="BS171" s="495"/>
      <c r="BT171" s="495"/>
      <c r="BU171" s="495"/>
      <c r="BV171" s="495"/>
      <c r="BW171" s="495"/>
      <c r="BX171" s="495"/>
      <c r="BY171" s="495"/>
      <c r="BZ171" s="495"/>
      <c r="CA171" s="495"/>
      <c r="CB171" s="495"/>
      <c r="CC171" s="495"/>
      <c r="CD171" s="495"/>
      <c r="CE171" s="495"/>
      <c r="CF171" s="495"/>
      <c r="CG171" s="495"/>
      <c r="CH171" s="495"/>
      <c r="CI171" s="495"/>
      <c r="CJ171" s="495"/>
      <c r="CK171" s="495"/>
      <c r="CL171" s="495"/>
      <c r="CM171" s="495"/>
      <c r="CN171" s="495"/>
      <c r="CO171" s="495"/>
      <c r="CP171" s="495"/>
      <c r="CQ171" s="495"/>
      <c r="CR171" s="495"/>
      <c r="CS171" s="495"/>
      <c r="CT171" s="495"/>
      <c r="CU171" s="495"/>
      <c r="CV171" s="495"/>
      <c r="CW171" s="495"/>
      <c r="CX171" s="495"/>
      <c r="CY171" s="495"/>
      <c r="CZ171" s="495"/>
      <c r="DA171" s="495"/>
      <c r="DB171" s="495"/>
      <c r="DC171" s="495"/>
      <c r="DD171" s="495"/>
      <c r="DE171" s="495"/>
      <c r="DF171" s="495"/>
      <c r="DG171" s="495"/>
      <c r="DH171" s="495"/>
      <c r="DI171" s="495"/>
      <c r="DJ171" s="495"/>
      <c r="DK171" s="495"/>
      <c r="DL171" s="495"/>
      <c r="DM171" s="495"/>
      <c r="DN171" s="495"/>
      <c r="DO171" s="495"/>
      <c r="DP171" s="495"/>
      <c r="DQ171" s="495"/>
      <c r="DR171" s="495"/>
      <c r="DS171" s="495"/>
      <c r="DT171" s="495"/>
      <c r="DU171" s="495"/>
      <c r="DV171" s="495"/>
      <c r="DW171" s="495"/>
      <c r="DX171" s="495"/>
      <c r="DY171" s="495"/>
      <c r="DZ171" s="495"/>
      <c r="EA171" s="495"/>
      <c r="EB171" s="495"/>
      <c r="EC171" s="495"/>
      <c r="ED171" s="495"/>
      <c r="EE171" s="495"/>
      <c r="EF171" s="495"/>
      <c r="EG171" s="495"/>
      <c r="EH171" s="495"/>
      <c r="EI171" s="495"/>
      <c r="EJ171" s="495"/>
      <c r="EK171" s="495"/>
      <c r="EL171" s="495"/>
      <c r="EM171" s="495"/>
      <c r="EN171" s="495"/>
      <c r="EO171" s="495"/>
      <c r="EP171" s="495"/>
      <c r="EQ171" s="495"/>
      <c r="ER171" s="495"/>
      <c r="ES171" s="495"/>
      <c r="ET171" s="495"/>
      <c r="EU171" s="495"/>
      <c r="EV171" s="495"/>
      <c r="EW171" s="495"/>
      <c r="EX171" s="495"/>
      <c r="EY171" s="495"/>
      <c r="EZ171" s="495"/>
      <c r="FA171" s="495"/>
      <c r="FB171" s="495"/>
    </row>
    <row r="172" spans="1:158" s="325" customFormat="1" ht="15" hidden="1" customHeight="1" thickBot="1" x14ac:dyDescent="0.3">
      <c r="A172" s="553" t="s">
        <v>117</v>
      </c>
      <c r="B172" s="225"/>
      <c r="C172" s="225">
        <v>285</v>
      </c>
      <c r="D172" s="225"/>
      <c r="E172" s="225"/>
      <c r="F172" s="225"/>
      <c r="G172" s="495"/>
      <c r="H172" s="495"/>
      <c r="I172" s="495"/>
      <c r="J172" s="495"/>
      <c r="K172" s="495"/>
      <c r="L172" s="495"/>
      <c r="M172" s="495"/>
      <c r="N172" s="495"/>
      <c r="O172" s="495"/>
      <c r="P172" s="495"/>
      <c r="Q172" s="495"/>
      <c r="R172" s="495"/>
      <c r="S172" s="495"/>
      <c r="T172" s="495"/>
      <c r="U172" s="495"/>
      <c r="V172" s="495"/>
      <c r="W172" s="495"/>
      <c r="X172" s="495"/>
      <c r="Y172" s="495"/>
      <c r="Z172" s="495"/>
      <c r="AA172" s="495"/>
      <c r="AB172" s="495"/>
      <c r="AC172" s="495"/>
      <c r="AD172" s="495"/>
      <c r="AE172" s="495"/>
      <c r="AF172" s="495"/>
      <c r="AG172" s="495"/>
      <c r="AH172" s="495"/>
      <c r="AI172" s="495"/>
      <c r="AJ172" s="495"/>
      <c r="AK172" s="495"/>
      <c r="AL172" s="495"/>
      <c r="AM172" s="495"/>
      <c r="AN172" s="495"/>
      <c r="AO172" s="495"/>
      <c r="AP172" s="495"/>
      <c r="AQ172" s="495"/>
      <c r="AR172" s="495"/>
      <c r="AS172" s="495"/>
      <c r="AT172" s="495"/>
      <c r="AU172" s="495"/>
      <c r="AV172" s="495"/>
      <c r="AW172" s="495"/>
      <c r="AX172" s="495"/>
      <c r="AY172" s="495"/>
      <c r="AZ172" s="495"/>
      <c r="BA172" s="495"/>
      <c r="BB172" s="495"/>
      <c r="BC172" s="495"/>
      <c r="BD172" s="495"/>
      <c r="BE172" s="495"/>
      <c r="BF172" s="495"/>
      <c r="BG172" s="495"/>
      <c r="BH172" s="495"/>
      <c r="BI172" s="495"/>
      <c r="BJ172" s="495"/>
      <c r="BK172" s="495"/>
      <c r="BL172" s="495"/>
      <c r="BM172" s="495"/>
      <c r="BN172" s="495"/>
      <c r="BO172" s="495"/>
      <c r="BP172" s="495"/>
      <c r="BQ172" s="495"/>
      <c r="BR172" s="495"/>
      <c r="BS172" s="495"/>
      <c r="BT172" s="495"/>
      <c r="BU172" s="495"/>
      <c r="BV172" s="495"/>
      <c r="BW172" s="495"/>
      <c r="BX172" s="495"/>
      <c r="BY172" s="495"/>
      <c r="BZ172" s="495"/>
      <c r="CA172" s="495"/>
      <c r="CB172" s="495"/>
      <c r="CC172" s="495"/>
      <c r="CD172" s="495"/>
      <c r="CE172" s="495"/>
      <c r="CF172" s="495"/>
      <c r="CG172" s="495"/>
      <c r="CH172" s="495"/>
      <c r="CI172" s="495"/>
      <c r="CJ172" s="495"/>
      <c r="CK172" s="495"/>
      <c r="CL172" s="495"/>
      <c r="CM172" s="495"/>
      <c r="CN172" s="495"/>
      <c r="CO172" s="495"/>
      <c r="CP172" s="495"/>
      <c r="CQ172" s="495"/>
      <c r="CR172" s="495"/>
      <c r="CS172" s="495"/>
      <c r="CT172" s="495"/>
      <c r="CU172" s="495"/>
      <c r="CV172" s="495"/>
      <c r="CW172" s="495"/>
      <c r="CX172" s="495"/>
      <c r="CY172" s="495"/>
      <c r="CZ172" s="495"/>
      <c r="DA172" s="495"/>
      <c r="DB172" s="495"/>
      <c r="DC172" s="495"/>
      <c r="DD172" s="495"/>
      <c r="DE172" s="495"/>
      <c r="DF172" s="495"/>
      <c r="DG172" s="495"/>
      <c r="DH172" s="495"/>
      <c r="DI172" s="495"/>
      <c r="DJ172" s="495"/>
      <c r="DK172" s="495"/>
      <c r="DL172" s="495"/>
      <c r="DM172" s="495"/>
      <c r="DN172" s="495"/>
      <c r="DO172" s="495"/>
      <c r="DP172" s="495"/>
      <c r="DQ172" s="495"/>
      <c r="DR172" s="495"/>
      <c r="DS172" s="495"/>
      <c r="DT172" s="495"/>
      <c r="DU172" s="495"/>
      <c r="DV172" s="495"/>
      <c r="DW172" s="495"/>
      <c r="DX172" s="495"/>
      <c r="DY172" s="495"/>
      <c r="DZ172" s="495"/>
      <c r="EA172" s="495"/>
      <c r="EB172" s="495"/>
      <c r="EC172" s="495"/>
      <c r="ED172" s="495"/>
      <c r="EE172" s="495"/>
      <c r="EF172" s="495"/>
      <c r="EG172" s="495"/>
      <c r="EH172" s="495"/>
      <c r="EI172" s="495"/>
      <c r="EJ172" s="495"/>
      <c r="EK172" s="495"/>
      <c r="EL172" s="495"/>
      <c r="EM172" s="495"/>
      <c r="EN172" s="495"/>
      <c r="EO172" s="495"/>
      <c r="EP172" s="495"/>
      <c r="EQ172" s="495"/>
      <c r="ER172" s="495"/>
      <c r="ES172" s="495"/>
      <c r="ET172" s="495"/>
      <c r="EU172" s="495"/>
      <c r="EV172" s="495"/>
      <c r="EW172" s="495"/>
      <c r="EX172" s="495"/>
      <c r="EY172" s="495"/>
      <c r="EZ172" s="495"/>
      <c r="FA172" s="495"/>
      <c r="FB172" s="495"/>
    </row>
    <row r="173" spans="1:158" s="325" customFormat="1" ht="15" hidden="1" customHeight="1" thickBot="1" x14ac:dyDescent="0.3">
      <c r="A173" s="279" t="s">
        <v>10</v>
      </c>
      <c r="B173" s="593"/>
      <c r="C173" s="593"/>
      <c r="D173" s="593"/>
      <c r="E173" s="593"/>
      <c r="F173" s="593"/>
      <c r="G173" s="495"/>
      <c r="H173" s="495"/>
      <c r="I173" s="495"/>
      <c r="J173" s="495"/>
      <c r="K173" s="495"/>
      <c r="L173" s="495"/>
      <c r="M173" s="495"/>
      <c r="N173" s="495"/>
      <c r="O173" s="495"/>
      <c r="P173" s="495"/>
      <c r="Q173" s="495"/>
      <c r="R173" s="495"/>
      <c r="S173" s="495"/>
      <c r="T173" s="495"/>
      <c r="U173" s="495"/>
      <c r="V173" s="495"/>
      <c r="W173" s="495"/>
      <c r="X173" s="495"/>
      <c r="Y173" s="495"/>
      <c r="Z173" s="495"/>
      <c r="AA173" s="495"/>
      <c r="AB173" s="495"/>
      <c r="AC173" s="495"/>
      <c r="AD173" s="495"/>
      <c r="AE173" s="495"/>
      <c r="AF173" s="495"/>
      <c r="AG173" s="495"/>
      <c r="AH173" s="495"/>
      <c r="AI173" s="495"/>
      <c r="AJ173" s="495"/>
      <c r="AK173" s="495"/>
      <c r="AL173" s="495"/>
      <c r="AM173" s="495"/>
      <c r="AN173" s="495"/>
      <c r="AO173" s="495"/>
      <c r="AP173" s="495"/>
      <c r="AQ173" s="495"/>
      <c r="AR173" s="495"/>
      <c r="AS173" s="495"/>
      <c r="AT173" s="495"/>
      <c r="AU173" s="495"/>
      <c r="AV173" s="495"/>
      <c r="AW173" s="495"/>
      <c r="AX173" s="495"/>
      <c r="AY173" s="495"/>
      <c r="AZ173" s="495"/>
      <c r="BA173" s="495"/>
      <c r="BB173" s="495"/>
      <c r="BC173" s="495"/>
      <c r="BD173" s="495"/>
      <c r="BE173" s="495"/>
      <c r="BF173" s="495"/>
      <c r="BG173" s="495"/>
      <c r="BH173" s="495"/>
      <c r="BI173" s="495"/>
      <c r="BJ173" s="495"/>
      <c r="BK173" s="495"/>
      <c r="BL173" s="495"/>
      <c r="BM173" s="495"/>
      <c r="BN173" s="495"/>
      <c r="BO173" s="495"/>
      <c r="BP173" s="495"/>
      <c r="BQ173" s="495"/>
      <c r="BR173" s="495"/>
      <c r="BS173" s="495"/>
      <c r="BT173" s="495"/>
      <c r="BU173" s="495"/>
      <c r="BV173" s="495"/>
      <c r="BW173" s="495"/>
      <c r="BX173" s="495"/>
      <c r="BY173" s="495"/>
      <c r="BZ173" s="495"/>
      <c r="CA173" s="495"/>
      <c r="CB173" s="495"/>
      <c r="CC173" s="495"/>
      <c r="CD173" s="495"/>
      <c r="CE173" s="495"/>
      <c r="CF173" s="495"/>
      <c r="CG173" s="495"/>
      <c r="CH173" s="495"/>
      <c r="CI173" s="495"/>
      <c r="CJ173" s="495"/>
      <c r="CK173" s="495"/>
      <c r="CL173" s="495"/>
      <c r="CM173" s="495"/>
      <c r="CN173" s="495"/>
      <c r="CO173" s="495"/>
      <c r="CP173" s="495"/>
      <c r="CQ173" s="495"/>
      <c r="CR173" s="495"/>
      <c r="CS173" s="495"/>
      <c r="CT173" s="495"/>
      <c r="CU173" s="495"/>
      <c r="CV173" s="495"/>
      <c r="CW173" s="495"/>
      <c r="CX173" s="495"/>
      <c r="CY173" s="495"/>
      <c r="CZ173" s="495"/>
      <c r="DA173" s="495"/>
      <c r="DB173" s="495"/>
      <c r="DC173" s="495"/>
      <c r="DD173" s="495"/>
      <c r="DE173" s="495"/>
      <c r="DF173" s="495"/>
      <c r="DG173" s="495"/>
      <c r="DH173" s="495"/>
      <c r="DI173" s="495"/>
      <c r="DJ173" s="495"/>
      <c r="DK173" s="495"/>
      <c r="DL173" s="495"/>
      <c r="DM173" s="495"/>
      <c r="DN173" s="495"/>
      <c r="DO173" s="495"/>
      <c r="DP173" s="495"/>
      <c r="DQ173" s="495"/>
      <c r="DR173" s="495"/>
      <c r="DS173" s="495"/>
      <c r="DT173" s="495"/>
      <c r="DU173" s="495"/>
      <c r="DV173" s="495"/>
      <c r="DW173" s="495"/>
      <c r="DX173" s="495"/>
      <c r="DY173" s="495"/>
      <c r="DZ173" s="495"/>
      <c r="EA173" s="495"/>
      <c r="EB173" s="495"/>
      <c r="EC173" s="495"/>
      <c r="ED173" s="495"/>
      <c r="EE173" s="495"/>
      <c r="EF173" s="495"/>
      <c r="EG173" s="495"/>
      <c r="EH173" s="495"/>
      <c r="EI173" s="495"/>
      <c r="EJ173" s="495"/>
      <c r="EK173" s="495"/>
      <c r="EL173" s="495"/>
      <c r="EM173" s="495"/>
      <c r="EN173" s="495"/>
      <c r="EO173" s="495"/>
      <c r="EP173" s="495"/>
      <c r="EQ173" s="495"/>
      <c r="ER173" s="495"/>
      <c r="ES173" s="495"/>
      <c r="ET173" s="495"/>
      <c r="EU173" s="495"/>
      <c r="EV173" s="495"/>
      <c r="EW173" s="495"/>
      <c r="EX173" s="495"/>
      <c r="EY173" s="495"/>
      <c r="EZ173" s="495"/>
      <c r="FA173" s="495"/>
      <c r="FB173" s="495"/>
    </row>
    <row r="174" spans="1:158" s="325" customFormat="1" ht="15" hidden="1" customHeight="1" x14ac:dyDescent="0.25">
      <c r="A174" s="354" t="s">
        <v>281</v>
      </c>
      <c r="B174" s="225"/>
      <c r="C174" s="225"/>
      <c r="D174" s="225"/>
      <c r="E174" s="225"/>
      <c r="F174" s="225"/>
      <c r="G174" s="495"/>
      <c r="H174" s="495"/>
      <c r="I174" s="495"/>
      <c r="J174" s="495"/>
      <c r="K174" s="495"/>
      <c r="L174" s="495"/>
      <c r="M174" s="495"/>
      <c r="N174" s="495"/>
      <c r="O174" s="495"/>
      <c r="P174" s="495"/>
      <c r="Q174" s="495"/>
      <c r="R174" s="495"/>
      <c r="S174" s="495"/>
      <c r="T174" s="495"/>
      <c r="U174" s="495"/>
      <c r="V174" s="495"/>
      <c r="W174" s="495"/>
      <c r="X174" s="495"/>
      <c r="Y174" s="495"/>
      <c r="Z174" s="495"/>
      <c r="AA174" s="495"/>
      <c r="AB174" s="495"/>
      <c r="AC174" s="495"/>
      <c r="AD174" s="495"/>
      <c r="AE174" s="495"/>
      <c r="AF174" s="495"/>
      <c r="AG174" s="495"/>
      <c r="AH174" s="495"/>
      <c r="AI174" s="495"/>
      <c r="AJ174" s="495"/>
      <c r="AK174" s="495"/>
      <c r="AL174" s="495"/>
      <c r="AM174" s="495"/>
      <c r="AN174" s="495"/>
      <c r="AO174" s="495"/>
      <c r="AP174" s="495"/>
      <c r="AQ174" s="495"/>
      <c r="AR174" s="495"/>
      <c r="AS174" s="495"/>
      <c r="AT174" s="495"/>
      <c r="AU174" s="495"/>
      <c r="AV174" s="495"/>
      <c r="AW174" s="495"/>
      <c r="AX174" s="495"/>
      <c r="AY174" s="495"/>
      <c r="AZ174" s="495"/>
      <c r="BA174" s="495"/>
      <c r="BB174" s="495"/>
      <c r="BC174" s="495"/>
      <c r="BD174" s="495"/>
      <c r="BE174" s="495"/>
      <c r="BF174" s="495"/>
      <c r="BG174" s="495"/>
      <c r="BH174" s="495"/>
      <c r="BI174" s="495"/>
      <c r="BJ174" s="495"/>
      <c r="BK174" s="495"/>
      <c r="BL174" s="495"/>
      <c r="BM174" s="495"/>
      <c r="BN174" s="495"/>
      <c r="BO174" s="495"/>
      <c r="BP174" s="495"/>
      <c r="BQ174" s="495"/>
      <c r="BR174" s="495"/>
      <c r="BS174" s="495"/>
      <c r="BT174" s="495"/>
      <c r="BU174" s="495"/>
      <c r="BV174" s="495"/>
      <c r="BW174" s="495"/>
      <c r="BX174" s="495"/>
      <c r="BY174" s="495"/>
      <c r="BZ174" s="495"/>
      <c r="CA174" s="495"/>
      <c r="CB174" s="495"/>
      <c r="CC174" s="495"/>
      <c r="CD174" s="495"/>
      <c r="CE174" s="495"/>
      <c r="CF174" s="495"/>
      <c r="CG174" s="495"/>
      <c r="CH174" s="495"/>
      <c r="CI174" s="495"/>
      <c r="CJ174" s="495"/>
      <c r="CK174" s="495"/>
      <c r="CL174" s="495"/>
      <c r="CM174" s="495"/>
      <c r="CN174" s="495"/>
      <c r="CO174" s="495"/>
      <c r="CP174" s="495"/>
      <c r="CQ174" s="495"/>
      <c r="CR174" s="495"/>
      <c r="CS174" s="495"/>
      <c r="CT174" s="495"/>
      <c r="CU174" s="495"/>
      <c r="CV174" s="495"/>
      <c r="CW174" s="495"/>
      <c r="CX174" s="495"/>
      <c r="CY174" s="495"/>
      <c r="CZ174" s="495"/>
      <c r="DA174" s="495"/>
      <c r="DB174" s="495"/>
      <c r="DC174" s="495"/>
      <c r="DD174" s="495"/>
      <c r="DE174" s="495"/>
      <c r="DF174" s="495"/>
      <c r="DG174" s="495"/>
      <c r="DH174" s="495"/>
      <c r="DI174" s="495"/>
      <c r="DJ174" s="495"/>
      <c r="DK174" s="495"/>
      <c r="DL174" s="495"/>
      <c r="DM174" s="495"/>
      <c r="DN174" s="495"/>
      <c r="DO174" s="495"/>
      <c r="DP174" s="495"/>
      <c r="DQ174" s="495"/>
      <c r="DR174" s="495"/>
      <c r="DS174" s="495"/>
      <c r="DT174" s="495"/>
      <c r="DU174" s="495"/>
      <c r="DV174" s="495"/>
      <c r="DW174" s="495"/>
      <c r="DX174" s="495"/>
      <c r="DY174" s="495"/>
      <c r="DZ174" s="495"/>
      <c r="EA174" s="495"/>
      <c r="EB174" s="495"/>
      <c r="EC174" s="495"/>
      <c r="ED174" s="495"/>
      <c r="EE174" s="495"/>
      <c r="EF174" s="495"/>
      <c r="EG174" s="495"/>
      <c r="EH174" s="495"/>
      <c r="EI174" s="495"/>
      <c r="EJ174" s="495"/>
      <c r="EK174" s="495"/>
      <c r="EL174" s="495"/>
      <c r="EM174" s="495"/>
      <c r="EN174" s="495"/>
      <c r="EO174" s="495"/>
      <c r="EP174" s="495"/>
      <c r="EQ174" s="495"/>
      <c r="ER174" s="495"/>
      <c r="ES174" s="495"/>
      <c r="ET174" s="495"/>
      <c r="EU174" s="495"/>
      <c r="EV174" s="495"/>
      <c r="EW174" s="495"/>
      <c r="EX174" s="495"/>
      <c r="EY174" s="495"/>
      <c r="EZ174" s="495"/>
      <c r="FA174" s="495"/>
      <c r="FB174" s="495"/>
    </row>
    <row r="175" spans="1:158" s="325" customFormat="1" ht="15" hidden="1" customHeight="1" x14ac:dyDescent="0.25">
      <c r="A175" s="605" t="s">
        <v>150</v>
      </c>
      <c r="B175" s="225"/>
      <c r="C175" s="225"/>
      <c r="D175" s="225"/>
      <c r="E175" s="225"/>
      <c r="F175" s="225"/>
      <c r="G175" s="495"/>
      <c r="H175" s="495"/>
      <c r="I175" s="495"/>
      <c r="J175" s="495"/>
      <c r="K175" s="495"/>
      <c r="L175" s="495"/>
      <c r="M175" s="495"/>
      <c r="N175" s="495"/>
      <c r="O175" s="495"/>
      <c r="P175" s="495"/>
      <c r="Q175" s="495"/>
      <c r="R175" s="495"/>
      <c r="S175" s="495"/>
      <c r="T175" s="495"/>
      <c r="U175" s="495"/>
      <c r="V175" s="495"/>
      <c r="W175" s="495"/>
      <c r="X175" s="495"/>
      <c r="Y175" s="495"/>
      <c r="Z175" s="495"/>
      <c r="AA175" s="495"/>
      <c r="AB175" s="495"/>
      <c r="AC175" s="495"/>
      <c r="AD175" s="495"/>
      <c r="AE175" s="495"/>
      <c r="AF175" s="495"/>
      <c r="AG175" s="495"/>
      <c r="AH175" s="495"/>
      <c r="AI175" s="495"/>
      <c r="AJ175" s="495"/>
      <c r="AK175" s="495"/>
      <c r="AL175" s="495"/>
      <c r="AM175" s="495"/>
      <c r="AN175" s="495"/>
      <c r="AO175" s="495"/>
      <c r="AP175" s="495"/>
      <c r="AQ175" s="495"/>
      <c r="AR175" s="495"/>
      <c r="AS175" s="495"/>
      <c r="AT175" s="495"/>
      <c r="AU175" s="495"/>
      <c r="AV175" s="495"/>
      <c r="AW175" s="495"/>
      <c r="AX175" s="495"/>
      <c r="AY175" s="495"/>
      <c r="AZ175" s="495"/>
      <c r="BA175" s="495"/>
      <c r="BB175" s="495"/>
      <c r="BC175" s="495"/>
      <c r="BD175" s="495"/>
      <c r="BE175" s="495"/>
      <c r="BF175" s="495"/>
      <c r="BG175" s="495"/>
      <c r="BH175" s="495"/>
      <c r="BI175" s="495"/>
      <c r="BJ175" s="495"/>
      <c r="BK175" s="495"/>
      <c r="BL175" s="495"/>
      <c r="BM175" s="495"/>
      <c r="BN175" s="495"/>
      <c r="BO175" s="495"/>
      <c r="BP175" s="495"/>
      <c r="BQ175" s="495"/>
      <c r="BR175" s="495"/>
      <c r="BS175" s="495"/>
      <c r="BT175" s="495"/>
      <c r="BU175" s="495"/>
      <c r="BV175" s="495"/>
      <c r="BW175" s="495"/>
      <c r="BX175" s="495"/>
      <c r="BY175" s="495"/>
      <c r="BZ175" s="495"/>
      <c r="CA175" s="495"/>
      <c r="CB175" s="495"/>
      <c r="CC175" s="495"/>
      <c r="CD175" s="495"/>
      <c r="CE175" s="495"/>
      <c r="CF175" s="495"/>
      <c r="CG175" s="495"/>
      <c r="CH175" s="495"/>
      <c r="CI175" s="495"/>
      <c r="CJ175" s="495"/>
      <c r="CK175" s="495"/>
      <c r="CL175" s="495"/>
      <c r="CM175" s="495"/>
      <c r="CN175" s="495"/>
      <c r="CO175" s="495"/>
      <c r="CP175" s="495"/>
      <c r="CQ175" s="495"/>
      <c r="CR175" s="495"/>
      <c r="CS175" s="495"/>
      <c r="CT175" s="495"/>
      <c r="CU175" s="495"/>
      <c r="CV175" s="495"/>
      <c r="CW175" s="495"/>
      <c r="CX175" s="495"/>
      <c r="CY175" s="495"/>
      <c r="CZ175" s="495"/>
      <c r="DA175" s="495"/>
      <c r="DB175" s="495"/>
      <c r="DC175" s="495"/>
      <c r="DD175" s="495"/>
      <c r="DE175" s="495"/>
      <c r="DF175" s="495"/>
      <c r="DG175" s="495"/>
      <c r="DH175" s="495"/>
      <c r="DI175" s="495"/>
      <c r="DJ175" s="495"/>
      <c r="DK175" s="495"/>
      <c r="DL175" s="495"/>
      <c r="DM175" s="495"/>
      <c r="DN175" s="495"/>
      <c r="DO175" s="495"/>
      <c r="DP175" s="495"/>
      <c r="DQ175" s="495"/>
      <c r="DR175" s="495"/>
      <c r="DS175" s="495"/>
      <c r="DT175" s="495"/>
      <c r="DU175" s="495"/>
      <c r="DV175" s="495"/>
      <c r="DW175" s="495"/>
      <c r="DX175" s="495"/>
      <c r="DY175" s="495"/>
      <c r="DZ175" s="495"/>
      <c r="EA175" s="495"/>
      <c r="EB175" s="495"/>
      <c r="EC175" s="495"/>
      <c r="ED175" s="495"/>
      <c r="EE175" s="495"/>
      <c r="EF175" s="495"/>
      <c r="EG175" s="495"/>
      <c r="EH175" s="495"/>
      <c r="EI175" s="495"/>
      <c r="EJ175" s="495"/>
      <c r="EK175" s="495"/>
      <c r="EL175" s="495"/>
      <c r="EM175" s="495"/>
      <c r="EN175" s="495"/>
      <c r="EO175" s="495"/>
      <c r="EP175" s="495"/>
      <c r="EQ175" s="495"/>
      <c r="ER175" s="495"/>
      <c r="ES175" s="495"/>
      <c r="ET175" s="495"/>
      <c r="EU175" s="495"/>
      <c r="EV175" s="495"/>
      <c r="EW175" s="495"/>
      <c r="EX175" s="495"/>
      <c r="EY175" s="495"/>
      <c r="EZ175" s="495"/>
      <c r="FA175" s="495"/>
      <c r="FB175" s="495"/>
    </row>
    <row r="176" spans="1:158" s="325" customFormat="1" ht="15" hidden="1" customHeight="1" x14ac:dyDescent="0.25">
      <c r="A176" s="500" t="s">
        <v>116</v>
      </c>
      <c r="B176" s="225"/>
      <c r="C176" s="225"/>
      <c r="D176" s="225"/>
      <c r="E176" s="225"/>
      <c r="F176" s="225"/>
      <c r="G176" s="495"/>
      <c r="H176" s="495"/>
      <c r="I176" s="495"/>
      <c r="J176" s="495"/>
      <c r="K176" s="495"/>
      <c r="L176" s="495"/>
      <c r="M176" s="495"/>
      <c r="N176" s="495"/>
      <c r="O176" s="495"/>
      <c r="P176" s="495"/>
      <c r="Q176" s="495"/>
      <c r="R176" s="495"/>
      <c r="S176" s="495"/>
      <c r="T176" s="495"/>
      <c r="U176" s="495"/>
      <c r="V176" s="495"/>
      <c r="W176" s="495"/>
      <c r="X176" s="495"/>
      <c r="Y176" s="495"/>
      <c r="Z176" s="495"/>
      <c r="AA176" s="495"/>
      <c r="AB176" s="495"/>
      <c r="AC176" s="495"/>
      <c r="AD176" s="495"/>
      <c r="AE176" s="495"/>
      <c r="AF176" s="495"/>
      <c r="AG176" s="495"/>
      <c r="AH176" s="495"/>
      <c r="AI176" s="495"/>
      <c r="AJ176" s="495"/>
      <c r="AK176" s="495"/>
      <c r="AL176" s="495"/>
      <c r="AM176" s="495"/>
      <c r="AN176" s="495"/>
      <c r="AO176" s="495"/>
      <c r="AP176" s="495"/>
      <c r="AQ176" s="495"/>
      <c r="AR176" s="495"/>
      <c r="AS176" s="495"/>
      <c r="AT176" s="495"/>
      <c r="AU176" s="495"/>
      <c r="AV176" s="495"/>
      <c r="AW176" s="495"/>
      <c r="AX176" s="495"/>
      <c r="AY176" s="495"/>
      <c r="AZ176" s="495"/>
      <c r="BA176" s="495"/>
      <c r="BB176" s="495"/>
      <c r="BC176" s="495"/>
      <c r="BD176" s="495"/>
      <c r="BE176" s="495"/>
      <c r="BF176" s="495"/>
      <c r="BG176" s="495"/>
      <c r="BH176" s="495"/>
      <c r="BI176" s="495"/>
      <c r="BJ176" s="495"/>
      <c r="BK176" s="495"/>
      <c r="BL176" s="495"/>
      <c r="BM176" s="495"/>
      <c r="BN176" s="495"/>
      <c r="BO176" s="495"/>
      <c r="BP176" s="495"/>
      <c r="BQ176" s="495"/>
      <c r="BR176" s="495"/>
      <c r="BS176" s="495"/>
      <c r="BT176" s="495"/>
      <c r="BU176" s="495"/>
      <c r="BV176" s="495"/>
      <c r="BW176" s="495"/>
      <c r="BX176" s="495"/>
      <c r="BY176" s="495"/>
      <c r="BZ176" s="495"/>
      <c r="CA176" s="495"/>
      <c r="CB176" s="495"/>
      <c r="CC176" s="495"/>
      <c r="CD176" s="495"/>
      <c r="CE176" s="495"/>
      <c r="CF176" s="495"/>
      <c r="CG176" s="495"/>
      <c r="CH176" s="495"/>
      <c r="CI176" s="495"/>
      <c r="CJ176" s="495"/>
      <c r="CK176" s="495"/>
      <c r="CL176" s="495"/>
      <c r="CM176" s="495"/>
      <c r="CN176" s="495"/>
      <c r="CO176" s="495"/>
      <c r="CP176" s="495"/>
      <c r="CQ176" s="495"/>
      <c r="CR176" s="495"/>
      <c r="CS176" s="495"/>
      <c r="CT176" s="495"/>
      <c r="CU176" s="495"/>
      <c r="CV176" s="495"/>
      <c r="CW176" s="495"/>
      <c r="CX176" s="495"/>
      <c r="CY176" s="495"/>
      <c r="CZ176" s="495"/>
      <c r="DA176" s="495"/>
      <c r="DB176" s="495"/>
      <c r="DC176" s="495"/>
      <c r="DD176" s="495"/>
      <c r="DE176" s="495"/>
      <c r="DF176" s="495"/>
      <c r="DG176" s="495"/>
      <c r="DH176" s="495"/>
      <c r="DI176" s="495"/>
      <c r="DJ176" s="495"/>
      <c r="DK176" s="495"/>
      <c r="DL176" s="495"/>
      <c r="DM176" s="495"/>
      <c r="DN176" s="495"/>
      <c r="DO176" s="495"/>
      <c r="DP176" s="495"/>
      <c r="DQ176" s="495"/>
      <c r="DR176" s="495"/>
      <c r="DS176" s="495"/>
      <c r="DT176" s="495"/>
      <c r="DU176" s="495"/>
      <c r="DV176" s="495"/>
      <c r="DW176" s="495"/>
      <c r="DX176" s="495"/>
      <c r="DY176" s="495"/>
      <c r="DZ176" s="495"/>
      <c r="EA176" s="495"/>
      <c r="EB176" s="495"/>
      <c r="EC176" s="495"/>
      <c r="ED176" s="495"/>
      <c r="EE176" s="495"/>
      <c r="EF176" s="495"/>
      <c r="EG176" s="495"/>
      <c r="EH176" s="495"/>
      <c r="EI176" s="495"/>
      <c r="EJ176" s="495"/>
      <c r="EK176" s="495"/>
      <c r="EL176" s="495"/>
      <c r="EM176" s="495"/>
      <c r="EN176" s="495"/>
      <c r="EO176" s="495"/>
      <c r="EP176" s="495"/>
      <c r="EQ176" s="495"/>
      <c r="ER176" s="495"/>
      <c r="ES176" s="495"/>
      <c r="ET176" s="495"/>
      <c r="EU176" s="495"/>
      <c r="EV176" s="495"/>
      <c r="EW176" s="495"/>
      <c r="EX176" s="495"/>
      <c r="EY176" s="495"/>
      <c r="EZ176" s="495"/>
      <c r="FA176" s="495"/>
      <c r="FB176" s="495"/>
    </row>
    <row r="177" spans="1:158" s="325" customFormat="1" ht="15" hidden="1" customHeight="1" x14ac:dyDescent="0.25">
      <c r="A177" s="606" t="s">
        <v>263</v>
      </c>
      <c r="B177" s="444"/>
      <c r="C177" s="225">
        <v>30</v>
      </c>
      <c r="D177" s="225"/>
      <c r="E177" s="225"/>
      <c r="F177" s="225"/>
      <c r="G177" s="495"/>
      <c r="H177" s="495"/>
      <c r="I177" s="495"/>
      <c r="J177" s="495"/>
      <c r="K177" s="495"/>
      <c r="L177" s="495"/>
      <c r="M177" s="495"/>
      <c r="N177" s="495"/>
      <c r="O177" s="495"/>
      <c r="P177" s="495"/>
      <c r="Q177" s="495"/>
      <c r="R177" s="495"/>
      <c r="S177" s="495"/>
      <c r="T177" s="495"/>
      <c r="U177" s="495"/>
      <c r="V177" s="495"/>
      <c r="W177" s="495"/>
      <c r="X177" s="495"/>
      <c r="Y177" s="495"/>
      <c r="Z177" s="495"/>
      <c r="AA177" s="495"/>
      <c r="AB177" s="495"/>
      <c r="AC177" s="495"/>
      <c r="AD177" s="495"/>
      <c r="AE177" s="495"/>
      <c r="AF177" s="495"/>
      <c r="AG177" s="495"/>
      <c r="AH177" s="495"/>
      <c r="AI177" s="495"/>
      <c r="AJ177" s="495"/>
      <c r="AK177" s="495"/>
      <c r="AL177" s="495"/>
      <c r="AM177" s="495"/>
      <c r="AN177" s="495"/>
      <c r="AO177" s="495"/>
      <c r="AP177" s="495"/>
      <c r="AQ177" s="495"/>
      <c r="AR177" s="495"/>
      <c r="AS177" s="495"/>
      <c r="AT177" s="495"/>
      <c r="AU177" s="495"/>
      <c r="AV177" s="495"/>
      <c r="AW177" s="495"/>
      <c r="AX177" s="495"/>
      <c r="AY177" s="495"/>
      <c r="AZ177" s="495"/>
      <c r="BA177" s="495"/>
      <c r="BB177" s="495"/>
      <c r="BC177" s="495"/>
      <c r="BD177" s="495"/>
      <c r="BE177" s="495"/>
      <c r="BF177" s="495"/>
      <c r="BG177" s="495"/>
      <c r="BH177" s="495"/>
      <c r="BI177" s="495"/>
      <c r="BJ177" s="495"/>
      <c r="BK177" s="495"/>
      <c r="BL177" s="495"/>
      <c r="BM177" s="495"/>
      <c r="BN177" s="495"/>
      <c r="BO177" s="495"/>
      <c r="BP177" s="495"/>
      <c r="BQ177" s="495"/>
      <c r="BR177" s="495"/>
      <c r="BS177" s="495"/>
      <c r="BT177" s="495"/>
      <c r="BU177" s="495"/>
      <c r="BV177" s="495"/>
      <c r="BW177" s="495"/>
      <c r="BX177" s="495"/>
      <c r="BY177" s="495"/>
      <c r="BZ177" s="495"/>
      <c r="CA177" s="495"/>
      <c r="CB177" s="495"/>
      <c r="CC177" s="495"/>
      <c r="CD177" s="495"/>
      <c r="CE177" s="495"/>
      <c r="CF177" s="495"/>
      <c r="CG177" s="495"/>
      <c r="CH177" s="495"/>
      <c r="CI177" s="495"/>
      <c r="CJ177" s="495"/>
      <c r="CK177" s="495"/>
      <c r="CL177" s="495"/>
      <c r="CM177" s="495"/>
      <c r="CN177" s="495"/>
      <c r="CO177" s="495"/>
      <c r="CP177" s="495"/>
      <c r="CQ177" s="495"/>
      <c r="CR177" s="495"/>
      <c r="CS177" s="495"/>
      <c r="CT177" s="495"/>
      <c r="CU177" s="495"/>
      <c r="CV177" s="495"/>
      <c r="CW177" s="495"/>
      <c r="CX177" s="495"/>
      <c r="CY177" s="495"/>
      <c r="CZ177" s="495"/>
      <c r="DA177" s="495"/>
      <c r="DB177" s="495"/>
      <c r="DC177" s="495"/>
      <c r="DD177" s="495"/>
      <c r="DE177" s="495"/>
      <c r="DF177" s="495"/>
      <c r="DG177" s="495"/>
      <c r="DH177" s="495"/>
      <c r="DI177" s="495"/>
      <c r="DJ177" s="495"/>
      <c r="DK177" s="495"/>
      <c r="DL177" s="495"/>
      <c r="DM177" s="495"/>
      <c r="DN177" s="495"/>
      <c r="DO177" s="495"/>
      <c r="DP177" s="495"/>
      <c r="DQ177" s="495"/>
      <c r="DR177" s="495"/>
      <c r="DS177" s="495"/>
      <c r="DT177" s="495"/>
      <c r="DU177" s="495"/>
      <c r="DV177" s="495"/>
      <c r="DW177" s="495"/>
      <c r="DX177" s="495"/>
      <c r="DY177" s="495"/>
      <c r="DZ177" s="495"/>
      <c r="EA177" s="495"/>
      <c r="EB177" s="495"/>
      <c r="EC177" s="495"/>
      <c r="ED177" s="495"/>
      <c r="EE177" s="495"/>
      <c r="EF177" s="495"/>
      <c r="EG177" s="495"/>
      <c r="EH177" s="495"/>
      <c r="EI177" s="495"/>
      <c r="EJ177" s="495"/>
      <c r="EK177" s="495"/>
      <c r="EL177" s="495"/>
      <c r="EM177" s="495"/>
      <c r="EN177" s="495"/>
      <c r="EO177" s="495"/>
      <c r="EP177" s="495"/>
      <c r="EQ177" s="495"/>
      <c r="ER177" s="495"/>
      <c r="ES177" s="495"/>
      <c r="ET177" s="495"/>
      <c r="EU177" s="495"/>
      <c r="EV177" s="495"/>
      <c r="EW177" s="495"/>
      <c r="EX177" s="495"/>
      <c r="EY177" s="495"/>
      <c r="EZ177" s="495"/>
      <c r="FA177" s="495"/>
      <c r="FB177" s="495"/>
    </row>
    <row r="178" spans="1:158" s="325" customFormat="1" ht="32.25" hidden="1" customHeight="1" thickBot="1" x14ac:dyDescent="0.3">
      <c r="A178" s="236" t="s">
        <v>142</v>
      </c>
      <c r="B178" s="225"/>
      <c r="C178" s="225">
        <v>270</v>
      </c>
      <c r="D178" s="225"/>
      <c r="E178" s="225"/>
      <c r="F178" s="225"/>
      <c r="G178" s="495"/>
      <c r="H178" s="495"/>
      <c r="I178" s="495"/>
      <c r="J178" s="495"/>
      <c r="K178" s="495"/>
      <c r="L178" s="495"/>
      <c r="M178" s="495"/>
      <c r="N178" s="495"/>
      <c r="O178" s="495"/>
      <c r="P178" s="495"/>
      <c r="Q178" s="495"/>
      <c r="R178" s="495"/>
      <c r="S178" s="495"/>
      <c r="T178" s="495"/>
      <c r="U178" s="495"/>
      <c r="V178" s="495"/>
      <c r="W178" s="495"/>
      <c r="X178" s="495"/>
      <c r="Y178" s="495"/>
      <c r="Z178" s="495"/>
      <c r="AA178" s="495"/>
      <c r="AB178" s="495"/>
      <c r="AC178" s="495"/>
      <c r="AD178" s="495"/>
      <c r="AE178" s="495"/>
      <c r="AF178" s="495"/>
      <c r="AG178" s="495"/>
      <c r="AH178" s="495"/>
      <c r="AI178" s="495"/>
      <c r="AJ178" s="495"/>
      <c r="AK178" s="495"/>
      <c r="AL178" s="495"/>
      <c r="AM178" s="495"/>
      <c r="AN178" s="495"/>
      <c r="AO178" s="495"/>
      <c r="AP178" s="495"/>
      <c r="AQ178" s="495"/>
      <c r="AR178" s="495"/>
      <c r="AS178" s="495"/>
      <c r="AT178" s="495"/>
      <c r="AU178" s="495"/>
      <c r="AV178" s="495"/>
      <c r="AW178" s="495"/>
      <c r="AX178" s="495"/>
      <c r="AY178" s="495"/>
      <c r="AZ178" s="495"/>
      <c r="BA178" s="495"/>
      <c r="BB178" s="495"/>
      <c r="BC178" s="495"/>
      <c r="BD178" s="495"/>
      <c r="BE178" s="495"/>
      <c r="BF178" s="495"/>
      <c r="BG178" s="495"/>
      <c r="BH178" s="495"/>
      <c r="BI178" s="495"/>
      <c r="BJ178" s="495"/>
      <c r="BK178" s="495"/>
      <c r="BL178" s="495"/>
      <c r="BM178" s="495"/>
      <c r="BN178" s="495"/>
      <c r="BO178" s="495"/>
      <c r="BP178" s="495"/>
      <c r="BQ178" s="495"/>
      <c r="BR178" s="495"/>
      <c r="BS178" s="495"/>
      <c r="BT178" s="495"/>
      <c r="BU178" s="495"/>
      <c r="BV178" s="495"/>
      <c r="BW178" s="495"/>
      <c r="BX178" s="495"/>
      <c r="BY178" s="495"/>
      <c r="BZ178" s="495"/>
      <c r="CA178" s="495"/>
      <c r="CB178" s="495"/>
      <c r="CC178" s="495"/>
      <c r="CD178" s="495"/>
      <c r="CE178" s="495"/>
      <c r="CF178" s="495"/>
      <c r="CG178" s="495"/>
      <c r="CH178" s="495"/>
      <c r="CI178" s="495"/>
      <c r="CJ178" s="495"/>
      <c r="CK178" s="495"/>
      <c r="CL178" s="495"/>
      <c r="CM178" s="495"/>
      <c r="CN178" s="495"/>
      <c r="CO178" s="495"/>
      <c r="CP178" s="495"/>
      <c r="CQ178" s="495"/>
      <c r="CR178" s="495"/>
      <c r="CS178" s="495"/>
      <c r="CT178" s="495"/>
      <c r="CU178" s="495"/>
      <c r="CV178" s="495"/>
      <c r="CW178" s="495"/>
      <c r="CX178" s="495"/>
      <c r="CY178" s="495"/>
      <c r="CZ178" s="495"/>
      <c r="DA178" s="495"/>
      <c r="DB178" s="495"/>
      <c r="DC178" s="495"/>
      <c r="DD178" s="495"/>
      <c r="DE178" s="495"/>
      <c r="DF178" s="495"/>
      <c r="DG178" s="495"/>
      <c r="DH178" s="495"/>
      <c r="DI178" s="495"/>
      <c r="DJ178" s="495"/>
      <c r="DK178" s="495"/>
      <c r="DL178" s="495"/>
      <c r="DM178" s="495"/>
      <c r="DN178" s="495"/>
      <c r="DO178" s="495"/>
      <c r="DP178" s="495"/>
      <c r="DQ178" s="495"/>
      <c r="DR178" s="495"/>
      <c r="DS178" s="495"/>
      <c r="DT178" s="495"/>
      <c r="DU178" s="495"/>
      <c r="DV178" s="495"/>
      <c r="DW178" s="495"/>
      <c r="DX178" s="495"/>
      <c r="DY178" s="495"/>
      <c r="DZ178" s="495"/>
      <c r="EA178" s="495"/>
      <c r="EB178" s="495"/>
      <c r="EC178" s="495"/>
      <c r="ED178" s="495"/>
      <c r="EE178" s="495"/>
      <c r="EF178" s="495"/>
      <c r="EG178" s="495"/>
      <c r="EH178" s="495"/>
      <c r="EI178" s="495"/>
      <c r="EJ178" s="495"/>
      <c r="EK178" s="495"/>
      <c r="EL178" s="495"/>
      <c r="EM178" s="495"/>
      <c r="EN178" s="495"/>
      <c r="EO178" s="495"/>
      <c r="EP178" s="495"/>
      <c r="EQ178" s="495"/>
      <c r="ER178" s="495"/>
      <c r="ES178" s="495"/>
      <c r="ET178" s="495"/>
      <c r="EU178" s="495"/>
      <c r="EV178" s="495"/>
      <c r="EW178" s="495"/>
      <c r="EX178" s="495"/>
      <c r="EY178" s="495"/>
      <c r="EZ178" s="495"/>
      <c r="FA178" s="495"/>
      <c r="FB178" s="495"/>
    </row>
    <row r="179" spans="1:158" s="325" customFormat="1" ht="15" hidden="1" customHeight="1" thickBot="1" x14ac:dyDescent="0.3">
      <c r="A179" s="586" t="s">
        <v>10</v>
      </c>
      <c r="B179" s="593"/>
      <c r="C179" s="593"/>
      <c r="D179" s="593"/>
      <c r="E179" s="593"/>
      <c r="F179" s="593"/>
      <c r="G179" s="495"/>
      <c r="H179" s="495"/>
      <c r="I179" s="495"/>
      <c r="J179" s="495"/>
      <c r="K179" s="495"/>
      <c r="L179" s="495"/>
      <c r="M179" s="495"/>
      <c r="N179" s="495"/>
      <c r="O179" s="495"/>
      <c r="P179" s="495"/>
      <c r="Q179" s="495"/>
      <c r="R179" s="495"/>
      <c r="S179" s="495"/>
      <c r="T179" s="495"/>
      <c r="U179" s="495"/>
      <c r="V179" s="495"/>
      <c r="W179" s="495"/>
      <c r="X179" s="495"/>
      <c r="Y179" s="495"/>
      <c r="Z179" s="495"/>
      <c r="AA179" s="495"/>
      <c r="AB179" s="495"/>
      <c r="AC179" s="495"/>
      <c r="AD179" s="495"/>
      <c r="AE179" s="495"/>
      <c r="AF179" s="495"/>
      <c r="AG179" s="495"/>
      <c r="AH179" s="495"/>
      <c r="AI179" s="495"/>
      <c r="AJ179" s="495"/>
      <c r="AK179" s="495"/>
      <c r="AL179" s="495"/>
      <c r="AM179" s="495"/>
      <c r="AN179" s="495"/>
      <c r="AO179" s="495"/>
      <c r="AP179" s="495"/>
      <c r="AQ179" s="495"/>
      <c r="AR179" s="495"/>
      <c r="AS179" s="495"/>
      <c r="AT179" s="495"/>
      <c r="AU179" s="495"/>
      <c r="AV179" s="495"/>
      <c r="AW179" s="495"/>
      <c r="AX179" s="495"/>
      <c r="AY179" s="495"/>
      <c r="AZ179" s="495"/>
      <c r="BA179" s="495"/>
      <c r="BB179" s="495"/>
      <c r="BC179" s="495"/>
      <c r="BD179" s="495"/>
      <c r="BE179" s="495"/>
      <c r="BF179" s="495"/>
      <c r="BG179" s="495"/>
      <c r="BH179" s="495"/>
      <c r="BI179" s="495"/>
      <c r="BJ179" s="495"/>
      <c r="BK179" s="495"/>
      <c r="BL179" s="495"/>
      <c r="BM179" s="495"/>
      <c r="BN179" s="495"/>
      <c r="BO179" s="495"/>
      <c r="BP179" s="495"/>
      <c r="BQ179" s="495"/>
      <c r="BR179" s="495"/>
      <c r="BS179" s="495"/>
      <c r="BT179" s="495"/>
      <c r="BU179" s="495"/>
      <c r="BV179" s="495"/>
      <c r="BW179" s="495"/>
      <c r="BX179" s="495"/>
      <c r="BY179" s="495"/>
      <c r="BZ179" s="495"/>
      <c r="CA179" s="495"/>
      <c r="CB179" s="495"/>
      <c r="CC179" s="495"/>
      <c r="CD179" s="495"/>
      <c r="CE179" s="495"/>
      <c r="CF179" s="495"/>
      <c r="CG179" s="495"/>
      <c r="CH179" s="495"/>
      <c r="CI179" s="495"/>
      <c r="CJ179" s="495"/>
      <c r="CK179" s="495"/>
      <c r="CL179" s="495"/>
      <c r="CM179" s="495"/>
      <c r="CN179" s="495"/>
      <c r="CO179" s="495"/>
      <c r="CP179" s="495"/>
      <c r="CQ179" s="495"/>
      <c r="CR179" s="495"/>
      <c r="CS179" s="495"/>
      <c r="CT179" s="495"/>
      <c r="CU179" s="495"/>
      <c r="CV179" s="495"/>
      <c r="CW179" s="495"/>
      <c r="CX179" s="495"/>
      <c r="CY179" s="495"/>
      <c r="CZ179" s="495"/>
      <c r="DA179" s="495"/>
      <c r="DB179" s="495"/>
      <c r="DC179" s="495"/>
      <c r="DD179" s="495"/>
      <c r="DE179" s="495"/>
      <c r="DF179" s="495"/>
      <c r="DG179" s="495"/>
      <c r="DH179" s="495"/>
      <c r="DI179" s="495"/>
      <c r="DJ179" s="495"/>
      <c r="DK179" s="495"/>
      <c r="DL179" s="495"/>
      <c r="DM179" s="495"/>
      <c r="DN179" s="495"/>
      <c r="DO179" s="495"/>
      <c r="DP179" s="495"/>
      <c r="DQ179" s="495"/>
      <c r="DR179" s="495"/>
      <c r="DS179" s="495"/>
      <c r="DT179" s="495"/>
      <c r="DU179" s="495"/>
      <c r="DV179" s="495"/>
      <c r="DW179" s="495"/>
      <c r="DX179" s="495"/>
      <c r="DY179" s="495"/>
      <c r="DZ179" s="495"/>
      <c r="EA179" s="495"/>
      <c r="EB179" s="495"/>
      <c r="EC179" s="495"/>
      <c r="ED179" s="495"/>
      <c r="EE179" s="495"/>
      <c r="EF179" s="495"/>
      <c r="EG179" s="495"/>
      <c r="EH179" s="495"/>
      <c r="EI179" s="495"/>
      <c r="EJ179" s="495"/>
      <c r="EK179" s="495"/>
      <c r="EL179" s="495"/>
      <c r="EM179" s="495"/>
      <c r="EN179" s="495"/>
      <c r="EO179" s="495"/>
      <c r="EP179" s="495"/>
      <c r="EQ179" s="495"/>
      <c r="ER179" s="495"/>
      <c r="ES179" s="495"/>
      <c r="ET179" s="495"/>
      <c r="EU179" s="495"/>
      <c r="EV179" s="495"/>
      <c r="EW179" s="495"/>
      <c r="EX179" s="495"/>
      <c r="EY179" s="495"/>
      <c r="EZ179" s="495"/>
      <c r="FA179" s="495"/>
      <c r="FB179" s="495"/>
    </row>
    <row r="180" spans="1:158" s="325" customFormat="1" ht="29.25" hidden="1" x14ac:dyDescent="0.25">
      <c r="A180" s="594" t="s">
        <v>282</v>
      </c>
      <c r="B180" s="225"/>
      <c r="C180" s="225"/>
      <c r="D180" s="225"/>
      <c r="E180" s="225"/>
      <c r="F180" s="225"/>
      <c r="G180" s="495"/>
      <c r="H180" s="495"/>
      <c r="I180" s="495"/>
      <c r="J180" s="495"/>
      <c r="K180" s="495"/>
      <c r="L180" s="495"/>
      <c r="M180" s="495"/>
      <c r="N180" s="495"/>
      <c r="O180" s="495"/>
      <c r="P180" s="495"/>
      <c r="Q180" s="495"/>
      <c r="R180" s="495"/>
      <c r="S180" s="495"/>
      <c r="T180" s="495"/>
      <c r="U180" s="495"/>
      <c r="V180" s="495"/>
      <c r="W180" s="495"/>
      <c r="X180" s="495"/>
      <c r="Y180" s="495"/>
      <c r="Z180" s="495"/>
      <c r="AA180" s="495"/>
      <c r="AB180" s="495"/>
      <c r="AC180" s="495"/>
      <c r="AD180" s="495"/>
      <c r="AE180" s="495"/>
      <c r="AF180" s="495"/>
      <c r="AG180" s="495"/>
      <c r="AH180" s="495"/>
      <c r="AI180" s="495"/>
      <c r="AJ180" s="495"/>
      <c r="AK180" s="495"/>
      <c r="AL180" s="495"/>
      <c r="AM180" s="495"/>
      <c r="AN180" s="495"/>
      <c r="AO180" s="495"/>
      <c r="AP180" s="495"/>
      <c r="AQ180" s="495"/>
      <c r="AR180" s="495"/>
      <c r="AS180" s="495"/>
      <c r="AT180" s="495"/>
      <c r="AU180" s="495"/>
      <c r="AV180" s="495"/>
      <c r="AW180" s="495"/>
      <c r="AX180" s="495"/>
      <c r="AY180" s="495"/>
      <c r="AZ180" s="495"/>
      <c r="BA180" s="495"/>
      <c r="BB180" s="495"/>
      <c r="BC180" s="495"/>
      <c r="BD180" s="495"/>
      <c r="BE180" s="495"/>
      <c r="BF180" s="495"/>
      <c r="BG180" s="495"/>
      <c r="BH180" s="495"/>
      <c r="BI180" s="495"/>
      <c r="BJ180" s="495"/>
      <c r="BK180" s="495"/>
      <c r="BL180" s="495"/>
      <c r="BM180" s="495"/>
      <c r="BN180" s="495"/>
      <c r="BO180" s="495"/>
      <c r="BP180" s="495"/>
      <c r="BQ180" s="495"/>
      <c r="BR180" s="495"/>
      <c r="BS180" s="495"/>
      <c r="BT180" s="495"/>
      <c r="BU180" s="495"/>
      <c r="BV180" s="495"/>
      <c r="BW180" s="495"/>
      <c r="BX180" s="495"/>
      <c r="BY180" s="495"/>
      <c r="BZ180" s="495"/>
      <c r="CA180" s="495"/>
      <c r="CB180" s="495"/>
      <c r="CC180" s="495"/>
      <c r="CD180" s="495"/>
      <c r="CE180" s="495"/>
      <c r="CF180" s="495"/>
      <c r="CG180" s="495"/>
      <c r="CH180" s="495"/>
      <c r="CI180" s="495"/>
      <c r="CJ180" s="495"/>
      <c r="CK180" s="495"/>
      <c r="CL180" s="495"/>
      <c r="CM180" s="495"/>
      <c r="CN180" s="495"/>
      <c r="CO180" s="495"/>
      <c r="CP180" s="495"/>
      <c r="CQ180" s="495"/>
      <c r="CR180" s="495"/>
      <c r="CS180" s="495"/>
      <c r="CT180" s="495"/>
      <c r="CU180" s="495"/>
      <c r="CV180" s="495"/>
      <c r="CW180" s="495"/>
      <c r="CX180" s="495"/>
      <c r="CY180" s="495"/>
      <c r="CZ180" s="495"/>
      <c r="DA180" s="495"/>
      <c r="DB180" s="495"/>
      <c r="DC180" s="495"/>
      <c r="DD180" s="495"/>
      <c r="DE180" s="495"/>
      <c r="DF180" s="495"/>
      <c r="DG180" s="495"/>
      <c r="DH180" s="495"/>
      <c r="DI180" s="495"/>
      <c r="DJ180" s="495"/>
      <c r="DK180" s="495"/>
      <c r="DL180" s="495"/>
      <c r="DM180" s="495"/>
      <c r="DN180" s="495"/>
      <c r="DO180" s="495"/>
      <c r="DP180" s="495"/>
      <c r="DQ180" s="495"/>
      <c r="DR180" s="495"/>
      <c r="DS180" s="495"/>
      <c r="DT180" s="495"/>
      <c r="DU180" s="495"/>
      <c r="DV180" s="495"/>
      <c r="DW180" s="495"/>
      <c r="DX180" s="495"/>
      <c r="DY180" s="495"/>
      <c r="DZ180" s="495"/>
      <c r="EA180" s="495"/>
      <c r="EB180" s="495"/>
      <c r="EC180" s="495"/>
      <c r="ED180" s="495"/>
      <c r="EE180" s="495"/>
      <c r="EF180" s="495"/>
      <c r="EG180" s="495"/>
      <c r="EH180" s="495"/>
      <c r="EI180" s="495"/>
      <c r="EJ180" s="495"/>
      <c r="EK180" s="495"/>
      <c r="EL180" s="495"/>
      <c r="EM180" s="495"/>
      <c r="EN180" s="495"/>
      <c r="EO180" s="495"/>
      <c r="EP180" s="495"/>
      <c r="EQ180" s="495"/>
      <c r="ER180" s="495"/>
      <c r="ES180" s="495"/>
      <c r="ET180" s="495"/>
      <c r="EU180" s="495"/>
      <c r="EV180" s="495"/>
      <c r="EW180" s="495"/>
      <c r="EX180" s="495"/>
      <c r="EY180" s="495"/>
      <c r="EZ180" s="495"/>
      <c r="FA180" s="495"/>
      <c r="FB180" s="495"/>
    </row>
    <row r="181" spans="1:158" s="325" customFormat="1" ht="15" hidden="1" customHeight="1" x14ac:dyDescent="0.25">
      <c r="A181" s="605" t="s">
        <v>150</v>
      </c>
      <c r="B181" s="225"/>
      <c r="C181" s="225"/>
      <c r="D181" s="225"/>
      <c r="E181" s="225"/>
      <c r="F181" s="225"/>
      <c r="G181" s="495"/>
      <c r="H181" s="495"/>
      <c r="I181" s="495"/>
      <c r="J181" s="495"/>
      <c r="K181" s="495"/>
      <c r="L181" s="495"/>
      <c r="M181" s="495"/>
      <c r="N181" s="495"/>
      <c r="O181" s="495"/>
      <c r="P181" s="495"/>
      <c r="Q181" s="495"/>
      <c r="R181" s="495"/>
      <c r="S181" s="495"/>
      <c r="T181" s="495"/>
      <c r="U181" s="495"/>
      <c r="V181" s="495"/>
      <c r="W181" s="495"/>
      <c r="X181" s="495"/>
      <c r="Y181" s="495"/>
      <c r="Z181" s="495"/>
      <c r="AA181" s="495"/>
      <c r="AB181" s="495"/>
      <c r="AC181" s="495"/>
      <c r="AD181" s="495"/>
      <c r="AE181" s="495"/>
      <c r="AF181" s="495"/>
      <c r="AG181" s="495"/>
      <c r="AH181" s="495"/>
      <c r="AI181" s="495"/>
      <c r="AJ181" s="495"/>
      <c r="AK181" s="495"/>
      <c r="AL181" s="495"/>
      <c r="AM181" s="495"/>
      <c r="AN181" s="495"/>
      <c r="AO181" s="495"/>
      <c r="AP181" s="495"/>
      <c r="AQ181" s="495"/>
      <c r="AR181" s="495"/>
      <c r="AS181" s="495"/>
      <c r="AT181" s="495"/>
      <c r="AU181" s="495"/>
      <c r="AV181" s="495"/>
      <c r="AW181" s="495"/>
      <c r="AX181" s="495"/>
      <c r="AY181" s="495"/>
      <c r="AZ181" s="495"/>
      <c r="BA181" s="495"/>
      <c r="BB181" s="495"/>
      <c r="BC181" s="495"/>
      <c r="BD181" s="495"/>
      <c r="BE181" s="495"/>
      <c r="BF181" s="495"/>
      <c r="BG181" s="495"/>
      <c r="BH181" s="495"/>
      <c r="BI181" s="495"/>
      <c r="BJ181" s="495"/>
      <c r="BK181" s="495"/>
      <c r="BL181" s="495"/>
      <c r="BM181" s="495"/>
      <c r="BN181" s="495"/>
      <c r="BO181" s="495"/>
      <c r="BP181" s="495"/>
      <c r="BQ181" s="495"/>
      <c r="BR181" s="495"/>
      <c r="BS181" s="495"/>
      <c r="BT181" s="495"/>
      <c r="BU181" s="495"/>
      <c r="BV181" s="495"/>
      <c r="BW181" s="495"/>
      <c r="BX181" s="495"/>
      <c r="BY181" s="495"/>
      <c r="BZ181" s="495"/>
      <c r="CA181" s="495"/>
      <c r="CB181" s="495"/>
      <c r="CC181" s="495"/>
      <c r="CD181" s="495"/>
      <c r="CE181" s="495"/>
      <c r="CF181" s="495"/>
      <c r="CG181" s="495"/>
      <c r="CH181" s="495"/>
      <c r="CI181" s="495"/>
      <c r="CJ181" s="495"/>
      <c r="CK181" s="495"/>
      <c r="CL181" s="495"/>
      <c r="CM181" s="495"/>
      <c r="CN181" s="495"/>
      <c r="CO181" s="495"/>
      <c r="CP181" s="495"/>
      <c r="CQ181" s="495"/>
      <c r="CR181" s="495"/>
      <c r="CS181" s="495"/>
      <c r="CT181" s="495"/>
      <c r="CU181" s="495"/>
      <c r="CV181" s="495"/>
      <c r="CW181" s="495"/>
      <c r="CX181" s="495"/>
      <c r="CY181" s="495"/>
      <c r="CZ181" s="495"/>
      <c r="DA181" s="495"/>
      <c r="DB181" s="495"/>
      <c r="DC181" s="495"/>
      <c r="DD181" s="495"/>
      <c r="DE181" s="495"/>
      <c r="DF181" s="495"/>
      <c r="DG181" s="495"/>
      <c r="DH181" s="495"/>
      <c r="DI181" s="495"/>
      <c r="DJ181" s="495"/>
      <c r="DK181" s="495"/>
      <c r="DL181" s="495"/>
      <c r="DM181" s="495"/>
      <c r="DN181" s="495"/>
      <c r="DO181" s="495"/>
      <c r="DP181" s="495"/>
      <c r="DQ181" s="495"/>
      <c r="DR181" s="495"/>
      <c r="DS181" s="495"/>
      <c r="DT181" s="495"/>
      <c r="DU181" s="495"/>
      <c r="DV181" s="495"/>
      <c r="DW181" s="495"/>
      <c r="DX181" s="495"/>
      <c r="DY181" s="495"/>
      <c r="DZ181" s="495"/>
      <c r="EA181" s="495"/>
      <c r="EB181" s="495"/>
      <c r="EC181" s="495"/>
      <c r="ED181" s="495"/>
      <c r="EE181" s="495"/>
      <c r="EF181" s="495"/>
      <c r="EG181" s="495"/>
      <c r="EH181" s="495"/>
      <c r="EI181" s="495"/>
      <c r="EJ181" s="495"/>
      <c r="EK181" s="495"/>
      <c r="EL181" s="495"/>
      <c r="EM181" s="495"/>
      <c r="EN181" s="495"/>
      <c r="EO181" s="495"/>
      <c r="EP181" s="495"/>
      <c r="EQ181" s="495"/>
      <c r="ER181" s="495"/>
      <c r="ES181" s="495"/>
      <c r="ET181" s="495"/>
      <c r="EU181" s="495"/>
      <c r="EV181" s="495"/>
      <c r="EW181" s="495"/>
      <c r="EX181" s="495"/>
      <c r="EY181" s="495"/>
      <c r="EZ181" s="495"/>
      <c r="FA181" s="495"/>
      <c r="FB181" s="495"/>
    </row>
    <row r="182" spans="1:158" s="325" customFormat="1" ht="15" hidden="1" customHeight="1" x14ac:dyDescent="0.25">
      <c r="A182" s="609" t="s">
        <v>116</v>
      </c>
      <c r="B182" s="225"/>
      <c r="C182" s="225"/>
      <c r="D182" s="225"/>
      <c r="E182" s="225"/>
      <c r="F182" s="225"/>
      <c r="G182" s="495"/>
      <c r="H182" s="495"/>
      <c r="I182" s="495"/>
      <c r="J182" s="495"/>
      <c r="K182" s="495"/>
      <c r="L182" s="495"/>
      <c r="M182" s="495"/>
      <c r="N182" s="495"/>
      <c r="O182" s="495"/>
      <c r="P182" s="495"/>
      <c r="Q182" s="495"/>
      <c r="R182" s="495"/>
      <c r="S182" s="495"/>
      <c r="T182" s="495"/>
      <c r="U182" s="495"/>
      <c r="V182" s="495"/>
      <c r="W182" s="495"/>
      <c r="X182" s="495"/>
      <c r="Y182" s="495"/>
      <c r="Z182" s="495"/>
      <c r="AA182" s="495"/>
      <c r="AB182" s="495"/>
      <c r="AC182" s="495"/>
      <c r="AD182" s="495"/>
      <c r="AE182" s="495"/>
      <c r="AF182" s="495"/>
      <c r="AG182" s="495"/>
      <c r="AH182" s="495"/>
      <c r="AI182" s="495"/>
      <c r="AJ182" s="495"/>
      <c r="AK182" s="495"/>
      <c r="AL182" s="495"/>
      <c r="AM182" s="495"/>
      <c r="AN182" s="495"/>
      <c r="AO182" s="495"/>
      <c r="AP182" s="495"/>
      <c r="AQ182" s="495"/>
      <c r="AR182" s="495"/>
      <c r="AS182" s="495"/>
      <c r="AT182" s="495"/>
      <c r="AU182" s="495"/>
      <c r="AV182" s="495"/>
      <c r="AW182" s="495"/>
      <c r="AX182" s="495"/>
      <c r="AY182" s="495"/>
      <c r="AZ182" s="495"/>
      <c r="BA182" s="495"/>
      <c r="BB182" s="495"/>
      <c r="BC182" s="495"/>
      <c r="BD182" s="495"/>
      <c r="BE182" s="495"/>
      <c r="BF182" s="495"/>
      <c r="BG182" s="495"/>
      <c r="BH182" s="495"/>
      <c r="BI182" s="495"/>
      <c r="BJ182" s="495"/>
      <c r="BK182" s="495"/>
      <c r="BL182" s="495"/>
      <c r="BM182" s="495"/>
      <c r="BN182" s="495"/>
      <c r="BO182" s="495"/>
      <c r="BP182" s="495"/>
      <c r="BQ182" s="495"/>
      <c r="BR182" s="495"/>
      <c r="BS182" s="495"/>
      <c r="BT182" s="495"/>
      <c r="BU182" s="495"/>
      <c r="BV182" s="495"/>
      <c r="BW182" s="495"/>
      <c r="BX182" s="495"/>
      <c r="BY182" s="495"/>
      <c r="BZ182" s="495"/>
      <c r="CA182" s="495"/>
      <c r="CB182" s="495"/>
      <c r="CC182" s="495"/>
      <c r="CD182" s="495"/>
      <c r="CE182" s="495"/>
      <c r="CF182" s="495"/>
      <c r="CG182" s="495"/>
      <c r="CH182" s="495"/>
      <c r="CI182" s="495"/>
      <c r="CJ182" s="495"/>
      <c r="CK182" s="495"/>
      <c r="CL182" s="495"/>
      <c r="CM182" s="495"/>
      <c r="CN182" s="495"/>
      <c r="CO182" s="495"/>
      <c r="CP182" s="495"/>
      <c r="CQ182" s="495"/>
      <c r="CR182" s="495"/>
      <c r="CS182" s="495"/>
      <c r="CT182" s="495"/>
      <c r="CU182" s="495"/>
      <c r="CV182" s="495"/>
      <c r="CW182" s="495"/>
      <c r="CX182" s="495"/>
      <c r="CY182" s="495"/>
      <c r="CZ182" s="495"/>
      <c r="DA182" s="495"/>
      <c r="DB182" s="495"/>
      <c r="DC182" s="495"/>
      <c r="DD182" s="495"/>
      <c r="DE182" s="495"/>
      <c r="DF182" s="495"/>
      <c r="DG182" s="495"/>
      <c r="DH182" s="495"/>
      <c r="DI182" s="495"/>
      <c r="DJ182" s="495"/>
      <c r="DK182" s="495"/>
      <c r="DL182" s="495"/>
      <c r="DM182" s="495"/>
      <c r="DN182" s="495"/>
      <c r="DO182" s="495"/>
      <c r="DP182" s="495"/>
      <c r="DQ182" s="495"/>
      <c r="DR182" s="495"/>
      <c r="DS182" s="495"/>
      <c r="DT182" s="495"/>
      <c r="DU182" s="495"/>
      <c r="DV182" s="495"/>
      <c r="DW182" s="495"/>
      <c r="DX182" s="495"/>
      <c r="DY182" s="495"/>
      <c r="DZ182" s="495"/>
      <c r="EA182" s="495"/>
      <c r="EB182" s="495"/>
      <c r="EC182" s="495"/>
      <c r="ED182" s="495"/>
      <c r="EE182" s="495"/>
      <c r="EF182" s="495"/>
      <c r="EG182" s="495"/>
      <c r="EH182" s="495"/>
      <c r="EI182" s="495"/>
      <c r="EJ182" s="495"/>
      <c r="EK182" s="495"/>
      <c r="EL182" s="495"/>
      <c r="EM182" s="495"/>
      <c r="EN182" s="495"/>
      <c r="EO182" s="495"/>
      <c r="EP182" s="495"/>
      <c r="EQ182" s="495"/>
      <c r="ER182" s="495"/>
      <c r="ES182" s="495"/>
      <c r="ET182" s="495"/>
      <c r="EU182" s="495"/>
      <c r="EV182" s="495"/>
      <c r="EW182" s="495"/>
      <c r="EX182" s="495"/>
      <c r="EY182" s="495"/>
      <c r="EZ182" s="495"/>
      <c r="FA182" s="495"/>
      <c r="FB182" s="495"/>
    </row>
    <row r="183" spans="1:158" s="325" customFormat="1" hidden="1" x14ac:dyDescent="0.25">
      <c r="A183" s="553" t="s">
        <v>17</v>
      </c>
      <c r="B183" s="225"/>
      <c r="C183" s="225">
        <v>9311</v>
      </c>
      <c r="D183" s="225"/>
      <c r="E183" s="225"/>
      <c r="F183" s="225"/>
      <c r="G183" s="495"/>
      <c r="H183" s="495"/>
      <c r="I183" s="495"/>
      <c r="J183" s="495"/>
      <c r="K183" s="495"/>
      <c r="L183" s="495"/>
      <c r="M183" s="495"/>
      <c r="N183" s="495"/>
      <c r="O183" s="495"/>
      <c r="P183" s="495"/>
      <c r="Q183" s="495"/>
      <c r="R183" s="495"/>
      <c r="S183" s="495"/>
      <c r="T183" s="495"/>
      <c r="U183" s="495"/>
      <c r="V183" s="495"/>
      <c r="W183" s="495"/>
      <c r="X183" s="495"/>
      <c r="Y183" s="495"/>
      <c r="Z183" s="495"/>
      <c r="AA183" s="495"/>
      <c r="AB183" s="495"/>
      <c r="AC183" s="495"/>
      <c r="AD183" s="495"/>
      <c r="AE183" s="495"/>
      <c r="AF183" s="495"/>
      <c r="AG183" s="495"/>
      <c r="AH183" s="495"/>
      <c r="AI183" s="495"/>
      <c r="AJ183" s="495"/>
      <c r="AK183" s="495"/>
      <c r="AL183" s="495"/>
      <c r="AM183" s="495"/>
      <c r="AN183" s="495"/>
      <c r="AO183" s="495"/>
      <c r="AP183" s="495"/>
      <c r="AQ183" s="495"/>
      <c r="AR183" s="495"/>
      <c r="AS183" s="495"/>
      <c r="AT183" s="495"/>
      <c r="AU183" s="495"/>
      <c r="AV183" s="495"/>
      <c r="AW183" s="495"/>
      <c r="AX183" s="495"/>
      <c r="AY183" s="495"/>
      <c r="AZ183" s="495"/>
      <c r="BA183" s="495"/>
      <c r="BB183" s="495"/>
      <c r="BC183" s="495"/>
      <c r="BD183" s="495"/>
      <c r="BE183" s="495"/>
      <c r="BF183" s="495"/>
      <c r="BG183" s="495"/>
      <c r="BH183" s="495"/>
      <c r="BI183" s="495"/>
      <c r="BJ183" s="495"/>
      <c r="BK183" s="495"/>
      <c r="BL183" s="495"/>
      <c r="BM183" s="495"/>
      <c r="BN183" s="495"/>
      <c r="BO183" s="495"/>
      <c r="BP183" s="495"/>
      <c r="BQ183" s="495"/>
      <c r="BR183" s="495"/>
      <c r="BS183" s="495"/>
      <c r="BT183" s="495"/>
      <c r="BU183" s="495"/>
      <c r="BV183" s="495"/>
      <c r="BW183" s="495"/>
      <c r="BX183" s="495"/>
      <c r="BY183" s="495"/>
      <c r="BZ183" s="495"/>
      <c r="CA183" s="495"/>
      <c r="CB183" s="495"/>
      <c r="CC183" s="495"/>
      <c r="CD183" s="495"/>
      <c r="CE183" s="495"/>
      <c r="CF183" s="495"/>
      <c r="CG183" s="495"/>
      <c r="CH183" s="495"/>
      <c r="CI183" s="495"/>
      <c r="CJ183" s="495"/>
      <c r="CK183" s="495"/>
      <c r="CL183" s="495"/>
      <c r="CM183" s="495"/>
      <c r="CN183" s="495"/>
      <c r="CO183" s="495"/>
      <c r="CP183" s="495"/>
      <c r="CQ183" s="495"/>
      <c r="CR183" s="495"/>
      <c r="CS183" s="495"/>
      <c r="CT183" s="495"/>
      <c r="CU183" s="495"/>
      <c r="CV183" s="495"/>
      <c r="CW183" s="495"/>
      <c r="CX183" s="495"/>
      <c r="CY183" s="495"/>
      <c r="CZ183" s="495"/>
      <c r="DA183" s="495"/>
      <c r="DB183" s="495"/>
      <c r="DC183" s="495"/>
      <c r="DD183" s="495"/>
      <c r="DE183" s="495"/>
      <c r="DF183" s="495"/>
      <c r="DG183" s="495"/>
      <c r="DH183" s="495"/>
      <c r="DI183" s="495"/>
      <c r="DJ183" s="495"/>
      <c r="DK183" s="495"/>
      <c r="DL183" s="495"/>
      <c r="DM183" s="495"/>
      <c r="DN183" s="495"/>
      <c r="DO183" s="495"/>
      <c r="DP183" s="495"/>
      <c r="DQ183" s="495"/>
      <c r="DR183" s="495"/>
      <c r="DS183" s="495"/>
      <c r="DT183" s="495"/>
      <c r="DU183" s="495"/>
      <c r="DV183" s="495"/>
      <c r="DW183" s="495"/>
      <c r="DX183" s="495"/>
      <c r="DY183" s="495"/>
      <c r="DZ183" s="495"/>
      <c r="EA183" s="495"/>
      <c r="EB183" s="495"/>
      <c r="EC183" s="495"/>
      <c r="ED183" s="495"/>
      <c r="EE183" s="495"/>
      <c r="EF183" s="495"/>
      <c r="EG183" s="495"/>
      <c r="EH183" s="495"/>
      <c r="EI183" s="495"/>
      <c r="EJ183" s="495"/>
      <c r="EK183" s="495"/>
      <c r="EL183" s="495"/>
      <c r="EM183" s="495"/>
      <c r="EN183" s="495"/>
      <c r="EO183" s="495"/>
      <c r="EP183" s="495"/>
      <c r="EQ183" s="495"/>
      <c r="ER183" s="495"/>
      <c r="ES183" s="495"/>
      <c r="ET183" s="495"/>
      <c r="EU183" s="495"/>
      <c r="EV183" s="495"/>
      <c r="EW183" s="495"/>
      <c r="EX183" s="495"/>
      <c r="EY183" s="495"/>
      <c r="EZ183" s="495"/>
      <c r="FA183" s="495"/>
      <c r="FB183" s="495"/>
    </row>
    <row r="184" spans="1:158" s="325" customFormat="1" hidden="1" x14ac:dyDescent="0.25">
      <c r="A184" s="553" t="s">
        <v>55</v>
      </c>
      <c r="B184" s="225"/>
      <c r="C184" s="225">
        <v>850</v>
      </c>
      <c r="D184" s="225"/>
      <c r="E184" s="225"/>
      <c r="F184" s="225"/>
      <c r="G184" s="495"/>
      <c r="H184" s="495"/>
      <c r="I184" s="495"/>
      <c r="J184" s="495"/>
      <c r="K184" s="495"/>
      <c r="L184" s="495"/>
      <c r="M184" s="495"/>
      <c r="N184" s="495"/>
      <c r="O184" s="495"/>
      <c r="P184" s="495"/>
      <c r="Q184" s="495"/>
      <c r="R184" s="495"/>
      <c r="S184" s="495"/>
      <c r="T184" s="495"/>
      <c r="U184" s="495"/>
      <c r="V184" s="495"/>
      <c r="W184" s="495"/>
      <c r="X184" s="495"/>
      <c r="Y184" s="495"/>
      <c r="Z184" s="495"/>
      <c r="AA184" s="495"/>
      <c r="AB184" s="495"/>
      <c r="AC184" s="495"/>
      <c r="AD184" s="495"/>
      <c r="AE184" s="495"/>
      <c r="AF184" s="495"/>
      <c r="AG184" s="495"/>
      <c r="AH184" s="495"/>
      <c r="AI184" s="495"/>
      <c r="AJ184" s="495"/>
      <c r="AK184" s="495"/>
      <c r="AL184" s="495"/>
      <c r="AM184" s="495"/>
      <c r="AN184" s="495"/>
      <c r="AO184" s="495"/>
      <c r="AP184" s="495"/>
      <c r="AQ184" s="495"/>
      <c r="AR184" s="495"/>
      <c r="AS184" s="495"/>
      <c r="AT184" s="495"/>
      <c r="AU184" s="495"/>
      <c r="AV184" s="495"/>
      <c r="AW184" s="495"/>
      <c r="AX184" s="495"/>
      <c r="AY184" s="495"/>
      <c r="AZ184" s="495"/>
      <c r="BA184" s="495"/>
      <c r="BB184" s="495"/>
      <c r="BC184" s="495"/>
      <c r="BD184" s="495"/>
      <c r="BE184" s="495"/>
      <c r="BF184" s="495"/>
      <c r="BG184" s="495"/>
      <c r="BH184" s="495"/>
      <c r="BI184" s="495"/>
      <c r="BJ184" s="495"/>
      <c r="BK184" s="495"/>
      <c r="BL184" s="495"/>
      <c r="BM184" s="495"/>
      <c r="BN184" s="495"/>
      <c r="BO184" s="495"/>
      <c r="BP184" s="495"/>
      <c r="BQ184" s="495"/>
      <c r="BR184" s="495"/>
      <c r="BS184" s="495"/>
      <c r="BT184" s="495"/>
      <c r="BU184" s="495"/>
      <c r="BV184" s="495"/>
      <c r="BW184" s="495"/>
      <c r="BX184" s="495"/>
      <c r="BY184" s="495"/>
      <c r="BZ184" s="495"/>
      <c r="CA184" s="495"/>
      <c r="CB184" s="495"/>
      <c r="CC184" s="495"/>
      <c r="CD184" s="495"/>
      <c r="CE184" s="495"/>
      <c r="CF184" s="495"/>
      <c r="CG184" s="495"/>
      <c r="CH184" s="495"/>
      <c r="CI184" s="495"/>
      <c r="CJ184" s="495"/>
      <c r="CK184" s="495"/>
      <c r="CL184" s="495"/>
      <c r="CM184" s="495"/>
      <c r="CN184" s="495"/>
      <c r="CO184" s="495"/>
      <c r="CP184" s="495"/>
      <c r="CQ184" s="495"/>
      <c r="CR184" s="495"/>
      <c r="CS184" s="495"/>
      <c r="CT184" s="495"/>
      <c r="CU184" s="495"/>
      <c r="CV184" s="495"/>
      <c r="CW184" s="495"/>
      <c r="CX184" s="495"/>
      <c r="CY184" s="495"/>
      <c r="CZ184" s="495"/>
      <c r="DA184" s="495"/>
      <c r="DB184" s="495"/>
      <c r="DC184" s="495"/>
      <c r="DD184" s="495"/>
      <c r="DE184" s="495"/>
      <c r="DF184" s="495"/>
      <c r="DG184" s="495"/>
      <c r="DH184" s="495"/>
      <c r="DI184" s="495"/>
      <c r="DJ184" s="495"/>
      <c r="DK184" s="495"/>
      <c r="DL184" s="495"/>
      <c r="DM184" s="495"/>
      <c r="DN184" s="495"/>
      <c r="DO184" s="495"/>
      <c r="DP184" s="495"/>
      <c r="DQ184" s="495"/>
      <c r="DR184" s="495"/>
      <c r="DS184" s="495"/>
      <c r="DT184" s="495"/>
      <c r="DU184" s="495"/>
      <c r="DV184" s="495"/>
      <c r="DW184" s="495"/>
      <c r="DX184" s="495"/>
      <c r="DY184" s="495"/>
      <c r="DZ184" s="495"/>
      <c r="EA184" s="495"/>
      <c r="EB184" s="495"/>
      <c r="EC184" s="495"/>
      <c r="ED184" s="495"/>
      <c r="EE184" s="495"/>
      <c r="EF184" s="495"/>
      <c r="EG184" s="495"/>
      <c r="EH184" s="495"/>
      <c r="EI184" s="495"/>
      <c r="EJ184" s="495"/>
      <c r="EK184" s="495"/>
      <c r="EL184" s="495"/>
      <c r="EM184" s="495"/>
      <c r="EN184" s="495"/>
      <c r="EO184" s="495"/>
      <c r="EP184" s="495"/>
      <c r="EQ184" s="495"/>
      <c r="ER184" s="495"/>
      <c r="ES184" s="495"/>
      <c r="ET184" s="495"/>
      <c r="EU184" s="495"/>
      <c r="EV184" s="495"/>
      <c r="EW184" s="495"/>
      <c r="EX184" s="495"/>
      <c r="EY184" s="495"/>
      <c r="EZ184" s="495"/>
      <c r="FA184" s="495"/>
      <c r="FB184" s="495"/>
    </row>
    <row r="185" spans="1:158" s="325" customFormat="1" ht="30" hidden="1" x14ac:dyDescent="0.25">
      <c r="A185" s="553" t="s">
        <v>75</v>
      </c>
      <c r="B185" s="225"/>
      <c r="C185" s="225">
        <v>250</v>
      </c>
      <c r="D185" s="225"/>
      <c r="E185" s="225"/>
      <c r="F185" s="225"/>
      <c r="G185" s="495"/>
      <c r="H185" s="495"/>
      <c r="I185" s="495"/>
      <c r="J185" s="495"/>
      <c r="K185" s="495"/>
      <c r="L185" s="495"/>
      <c r="M185" s="495"/>
      <c r="N185" s="495"/>
      <c r="O185" s="495"/>
      <c r="P185" s="495"/>
      <c r="Q185" s="495"/>
      <c r="R185" s="495"/>
      <c r="S185" s="495"/>
      <c r="T185" s="495"/>
      <c r="U185" s="495"/>
      <c r="V185" s="495"/>
      <c r="W185" s="495"/>
      <c r="X185" s="495"/>
      <c r="Y185" s="495"/>
      <c r="Z185" s="495"/>
      <c r="AA185" s="495"/>
      <c r="AB185" s="495"/>
      <c r="AC185" s="495"/>
      <c r="AD185" s="495"/>
      <c r="AE185" s="495"/>
      <c r="AF185" s="495"/>
      <c r="AG185" s="495"/>
      <c r="AH185" s="495"/>
      <c r="AI185" s="495"/>
      <c r="AJ185" s="495"/>
      <c r="AK185" s="495"/>
      <c r="AL185" s="495"/>
      <c r="AM185" s="495"/>
      <c r="AN185" s="495"/>
      <c r="AO185" s="495"/>
      <c r="AP185" s="495"/>
      <c r="AQ185" s="495"/>
      <c r="AR185" s="495"/>
      <c r="AS185" s="495"/>
      <c r="AT185" s="495"/>
      <c r="AU185" s="495"/>
      <c r="AV185" s="495"/>
      <c r="AW185" s="495"/>
      <c r="AX185" s="495"/>
      <c r="AY185" s="495"/>
      <c r="AZ185" s="495"/>
      <c r="BA185" s="495"/>
      <c r="BB185" s="495"/>
      <c r="BC185" s="495"/>
      <c r="BD185" s="495"/>
      <c r="BE185" s="495"/>
      <c r="BF185" s="495"/>
      <c r="BG185" s="495"/>
      <c r="BH185" s="495"/>
      <c r="BI185" s="495"/>
      <c r="BJ185" s="495"/>
      <c r="BK185" s="495"/>
      <c r="BL185" s="495"/>
      <c r="BM185" s="495"/>
      <c r="BN185" s="495"/>
      <c r="BO185" s="495"/>
      <c r="BP185" s="495"/>
      <c r="BQ185" s="495"/>
      <c r="BR185" s="495"/>
      <c r="BS185" s="495"/>
      <c r="BT185" s="495"/>
      <c r="BU185" s="495"/>
      <c r="BV185" s="495"/>
      <c r="BW185" s="495"/>
      <c r="BX185" s="495"/>
      <c r="BY185" s="495"/>
      <c r="BZ185" s="495"/>
      <c r="CA185" s="495"/>
      <c r="CB185" s="495"/>
      <c r="CC185" s="495"/>
      <c r="CD185" s="495"/>
      <c r="CE185" s="495"/>
      <c r="CF185" s="495"/>
      <c r="CG185" s="495"/>
      <c r="CH185" s="495"/>
      <c r="CI185" s="495"/>
      <c r="CJ185" s="495"/>
      <c r="CK185" s="495"/>
      <c r="CL185" s="495"/>
      <c r="CM185" s="495"/>
      <c r="CN185" s="495"/>
      <c r="CO185" s="495"/>
      <c r="CP185" s="495"/>
      <c r="CQ185" s="495"/>
      <c r="CR185" s="495"/>
      <c r="CS185" s="495"/>
      <c r="CT185" s="495"/>
      <c r="CU185" s="495"/>
      <c r="CV185" s="495"/>
      <c r="CW185" s="495"/>
      <c r="CX185" s="495"/>
      <c r="CY185" s="495"/>
      <c r="CZ185" s="495"/>
      <c r="DA185" s="495"/>
      <c r="DB185" s="495"/>
      <c r="DC185" s="495"/>
      <c r="DD185" s="495"/>
      <c r="DE185" s="495"/>
      <c r="DF185" s="495"/>
      <c r="DG185" s="495"/>
      <c r="DH185" s="495"/>
      <c r="DI185" s="495"/>
      <c r="DJ185" s="495"/>
      <c r="DK185" s="495"/>
      <c r="DL185" s="495"/>
      <c r="DM185" s="495"/>
      <c r="DN185" s="495"/>
      <c r="DO185" s="495"/>
      <c r="DP185" s="495"/>
      <c r="DQ185" s="495"/>
      <c r="DR185" s="495"/>
      <c r="DS185" s="495"/>
      <c r="DT185" s="495"/>
      <c r="DU185" s="495"/>
      <c r="DV185" s="495"/>
      <c r="DW185" s="495"/>
      <c r="DX185" s="495"/>
      <c r="DY185" s="495"/>
      <c r="DZ185" s="495"/>
      <c r="EA185" s="495"/>
      <c r="EB185" s="495"/>
      <c r="EC185" s="495"/>
      <c r="ED185" s="495"/>
      <c r="EE185" s="495"/>
      <c r="EF185" s="495"/>
      <c r="EG185" s="495"/>
      <c r="EH185" s="495"/>
      <c r="EI185" s="495"/>
      <c r="EJ185" s="495"/>
      <c r="EK185" s="495"/>
      <c r="EL185" s="495"/>
      <c r="EM185" s="495"/>
      <c r="EN185" s="495"/>
      <c r="EO185" s="495"/>
      <c r="EP185" s="495"/>
      <c r="EQ185" s="495"/>
      <c r="ER185" s="495"/>
      <c r="ES185" s="495"/>
      <c r="ET185" s="495"/>
      <c r="EU185" s="495"/>
      <c r="EV185" s="495"/>
      <c r="EW185" s="495"/>
      <c r="EX185" s="495"/>
      <c r="EY185" s="495"/>
      <c r="EZ185" s="495"/>
      <c r="FA185" s="495"/>
      <c r="FB185" s="495"/>
    </row>
    <row r="186" spans="1:158" s="325" customFormat="1" hidden="1" x14ac:dyDescent="0.25">
      <c r="A186" s="553" t="s">
        <v>161</v>
      </c>
      <c r="B186" s="225"/>
      <c r="C186" s="225">
        <v>455</v>
      </c>
      <c r="D186" s="225"/>
      <c r="E186" s="225"/>
      <c r="F186" s="465"/>
      <c r="G186" s="495"/>
      <c r="H186" s="495"/>
      <c r="I186" s="495"/>
      <c r="J186" s="495"/>
      <c r="K186" s="495"/>
      <c r="L186" s="495"/>
      <c r="M186" s="495"/>
      <c r="N186" s="495"/>
      <c r="O186" s="495"/>
      <c r="P186" s="495"/>
      <c r="Q186" s="495"/>
      <c r="R186" s="495"/>
      <c r="S186" s="495"/>
      <c r="T186" s="495"/>
      <c r="U186" s="495"/>
      <c r="V186" s="495"/>
      <c r="W186" s="495"/>
      <c r="X186" s="495"/>
      <c r="Y186" s="495"/>
      <c r="Z186" s="495"/>
      <c r="AA186" s="495"/>
      <c r="AB186" s="495"/>
      <c r="AC186" s="495"/>
      <c r="AD186" s="495"/>
      <c r="AE186" s="495"/>
      <c r="AF186" s="495"/>
      <c r="AG186" s="495"/>
      <c r="AH186" s="495"/>
      <c r="AI186" s="495"/>
      <c r="AJ186" s="495"/>
      <c r="AK186" s="495"/>
      <c r="AL186" s="495"/>
      <c r="AM186" s="495"/>
      <c r="AN186" s="495"/>
      <c r="AO186" s="495"/>
      <c r="AP186" s="495"/>
      <c r="AQ186" s="495"/>
      <c r="AR186" s="495"/>
      <c r="AS186" s="495"/>
      <c r="AT186" s="495"/>
      <c r="AU186" s="495"/>
      <c r="AV186" s="495"/>
      <c r="AW186" s="495"/>
      <c r="AX186" s="495"/>
      <c r="AY186" s="495"/>
      <c r="AZ186" s="495"/>
      <c r="BA186" s="495"/>
      <c r="BB186" s="495"/>
      <c r="BC186" s="495"/>
      <c r="BD186" s="495"/>
      <c r="BE186" s="495"/>
      <c r="BF186" s="495"/>
      <c r="BG186" s="495"/>
      <c r="BH186" s="495"/>
      <c r="BI186" s="495"/>
      <c r="BJ186" s="495"/>
      <c r="BK186" s="495"/>
      <c r="BL186" s="495"/>
      <c r="BM186" s="495"/>
      <c r="BN186" s="495"/>
      <c r="BO186" s="495"/>
      <c r="BP186" s="495"/>
      <c r="BQ186" s="495"/>
      <c r="BR186" s="495"/>
      <c r="BS186" s="495"/>
      <c r="BT186" s="495"/>
      <c r="BU186" s="495"/>
      <c r="BV186" s="495"/>
      <c r="BW186" s="495"/>
      <c r="BX186" s="495"/>
      <c r="BY186" s="495"/>
      <c r="BZ186" s="495"/>
      <c r="CA186" s="495"/>
      <c r="CB186" s="495"/>
      <c r="CC186" s="495"/>
      <c r="CD186" s="495"/>
      <c r="CE186" s="495"/>
      <c r="CF186" s="495"/>
      <c r="CG186" s="495"/>
      <c r="CH186" s="495"/>
      <c r="CI186" s="495"/>
      <c r="CJ186" s="495"/>
      <c r="CK186" s="495"/>
      <c r="CL186" s="495"/>
      <c r="CM186" s="495"/>
      <c r="CN186" s="495"/>
      <c r="CO186" s="495"/>
      <c r="CP186" s="495"/>
      <c r="CQ186" s="495"/>
      <c r="CR186" s="495"/>
      <c r="CS186" s="495"/>
      <c r="CT186" s="495"/>
      <c r="CU186" s="495"/>
      <c r="CV186" s="495"/>
      <c r="CW186" s="495"/>
      <c r="CX186" s="495"/>
      <c r="CY186" s="495"/>
      <c r="CZ186" s="495"/>
      <c r="DA186" s="495"/>
      <c r="DB186" s="495"/>
      <c r="DC186" s="495"/>
      <c r="DD186" s="495"/>
      <c r="DE186" s="495"/>
      <c r="DF186" s="495"/>
      <c r="DG186" s="495"/>
      <c r="DH186" s="495"/>
      <c r="DI186" s="495"/>
      <c r="DJ186" s="495"/>
      <c r="DK186" s="495"/>
      <c r="DL186" s="495"/>
      <c r="DM186" s="495"/>
      <c r="DN186" s="495"/>
      <c r="DO186" s="495"/>
      <c r="DP186" s="495"/>
      <c r="DQ186" s="495"/>
      <c r="DR186" s="495"/>
      <c r="DS186" s="495"/>
      <c r="DT186" s="495"/>
      <c r="DU186" s="495"/>
      <c r="DV186" s="495"/>
      <c r="DW186" s="495"/>
      <c r="DX186" s="495"/>
      <c r="DY186" s="495"/>
      <c r="DZ186" s="495"/>
      <c r="EA186" s="495"/>
      <c r="EB186" s="495"/>
      <c r="EC186" s="495"/>
      <c r="ED186" s="495"/>
      <c r="EE186" s="495"/>
      <c r="EF186" s="495"/>
      <c r="EG186" s="495"/>
      <c r="EH186" s="495"/>
      <c r="EI186" s="495"/>
      <c r="EJ186" s="495"/>
      <c r="EK186" s="495"/>
      <c r="EL186" s="495"/>
      <c r="EM186" s="495"/>
      <c r="EN186" s="495"/>
      <c r="EO186" s="495"/>
      <c r="EP186" s="495"/>
      <c r="EQ186" s="495"/>
      <c r="ER186" s="495"/>
      <c r="ES186" s="495"/>
      <c r="ET186" s="495"/>
      <c r="EU186" s="495"/>
      <c r="EV186" s="495"/>
      <c r="EW186" s="495"/>
      <c r="EX186" s="495"/>
      <c r="EY186" s="495"/>
      <c r="EZ186" s="495"/>
      <c r="FA186" s="495"/>
      <c r="FB186" s="495"/>
    </row>
    <row r="187" spans="1:158" s="325" customFormat="1" ht="15.75" hidden="1" thickBot="1" x14ac:dyDescent="0.3">
      <c r="A187" s="554" t="s">
        <v>29</v>
      </c>
      <c r="B187" s="465"/>
      <c r="C187" s="465">
        <v>1050</v>
      </c>
      <c r="D187" s="465"/>
      <c r="E187" s="465"/>
      <c r="F187" s="465"/>
      <c r="G187" s="495"/>
      <c r="H187" s="495"/>
      <c r="I187" s="495"/>
      <c r="J187" s="495"/>
      <c r="K187" s="495"/>
      <c r="L187" s="495"/>
      <c r="M187" s="495"/>
      <c r="N187" s="495"/>
      <c r="O187" s="495"/>
      <c r="P187" s="495"/>
      <c r="Q187" s="495"/>
      <c r="R187" s="495"/>
      <c r="S187" s="495"/>
      <c r="T187" s="495"/>
      <c r="U187" s="495"/>
      <c r="V187" s="495"/>
      <c r="W187" s="495"/>
      <c r="X187" s="495"/>
      <c r="Y187" s="495"/>
      <c r="Z187" s="495"/>
      <c r="AA187" s="495"/>
      <c r="AB187" s="495"/>
      <c r="AC187" s="495"/>
      <c r="AD187" s="495"/>
      <c r="AE187" s="495"/>
      <c r="AF187" s="495"/>
      <c r="AG187" s="495"/>
      <c r="AH187" s="495"/>
      <c r="AI187" s="495"/>
      <c r="AJ187" s="495"/>
      <c r="AK187" s="495"/>
      <c r="AL187" s="495"/>
      <c r="AM187" s="495"/>
      <c r="AN187" s="495"/>
      <c r="AO187" s="495"/>
      <c r="AP187" s="495"/>
      <c r="AQ187" s="495"/>
      <c r="AR187" s="495"/>
      <c r="AS187" s="495"/>
      <c r="AT187" s="495"/>
      <c r="AU187" s="495"/>
      <c r="AV187" s="495"/>
      <c r="AW187" s="495"/>
      <c r="AX187" s="495"/>
      <c r="AY187" s="495"/>
      <c r="AZ187" s="495"/>
      <c r="BA187" s="495"/>
      <c r="BB187" s="495"/>
      <c r="BC187" s="495"/>
      <c r="BD187" s="495"/>
      <c r="BE187" s="495"/>
      <c r="BF187" s="495"/>
      <c r="BG187" s="495"/>
      <c r="BH187" s="495"/>
      <c r="BI187" s="495"/>
      <c r="BJ187" s="495"/>
      <c r="BK187" s="495"/>
      <c r="BL187" s="495"/>
      <c r="BM187" s="495"/>
      <c r="BN187" s="495"/>
      <c r="BO187" s="495"/>
      <c r="BP187" s="495"/>
      <c r="BQ187" s="495"/>
      <c r="BR187" s="495"/>
      <c r="BS187" s="495"/>
      <c r="BT187" s="495"/>
      <c r="BU187" s="495"/>
      <c r="BV187" s="495"/>
      <c r="BW187" s="495"/>
      <c r="BX187" s="495"/>
      <c r="BY187" s="495"/>
      <c r="BZ187" s="495"/>
      <c r="CA187" s="495"/>
      <c r="CB187" s="495"/>
      <c r="CC187" s="495"/>
      <c r="CD187" s="495"/>
      <c r="CE187" s="495"/>
      <c r="CF187" s="495"/>
      <c r="CG187" s="495"/>
      <c r="CH187" s="495"/>
      <c r="CI187" s="495"/>
      <c r="CJ187" s="495"/>
      <c r="CK187" s="495"/>
      <c r="CL187" s="495"/>
      <c r="CM187" s="495"/>
      <c r="CN187" s="495"/>
      <c r="CO187" s="495"/>
      <c r="CP187" s="495"/>
      <c r="CQ187" s="495"/>
      <c r="CR187" s="495"/>
      <c r="CS187" s="495"/>
      <c r="CT187" s="495"/>
      <c r="CU187" s="495"/>
      <c r="CV187" s="495"/>
      <c r="CW187" s="495"/>
      <c r="CX187" s="495"/>
      <c r="CY187" s="495"/>
      <c r="CZ187" s="495"/>
      <c r="DA187" s="495"/>
      <c r="DB187" s="495"/>
      <c r="DC187" s="495"/>
      <c r="DD187" s="495"/>
      <c r="DE187" s="495"/>
      <c r="DF187" s="495"/>
      <c r="DG187" s="495"/>
      <c r="DH187" s="495"/>
      <c r="DI187" s="495"/>
      <c r="DJ187" s="495"/>
      <c r="DK187" s="495"/>
      <c r="DL187" s="495"/>
      <c r="DM187" s="495"/>
      <c r="DN187" s="495"/>
      <c r="DO187" s="495"/>
      <c r="DP187" s="495"/>
      <c r="DQ187" s="495"/>
      <c r="DR187" s="495"/>
      <c r="DS187" s="495"/>
      <c r="DT187" s="495"/>
      <c r="DU187" s="495"/>
      <c r="DV187" s="495"/>
      <c r="DW187" s="495"/>
      <c r="DX187" s="495"/>
      <c r="DY187" s="495"/>
      <c r="DZ187" s="495"/>
      <c r="EA187" s="495"/>
      <c r="EB187" s="495"/>
      <c r="EC187" s="495"/>
      <c r="ED187" s="495"/>
      <c r="EE187" s="495"/>
      <c r="EF187" s="495"/>
      <c r="EG187" s="495"/>
      <c r="EH187" s="495"/>
      <c r="EI187" s="495"/>
      <c r="EJ187" s="495"/>
      <c r="EK187" s="495"/>
      <c r="EL187" s="495"/>
      <c r="EM187" s="495"/>
      <c r="EN187" s="495"/>
      <c r="EO187" s="495"/>
      <c r="EP187" s="495"/>
      <c r="EQ187" s="495"/>
      <c r="ER187" s="495"/>
      <c r="ES187" s="495"/>
      <c r="ET187" s="495"/>
      <c r="EU187" s="495"/>
      <c r="EV187" s="495"/>
      <c r="EW187" s="495"/>
      <c r="EX187" s="495"/>
      <c r="EY187" s="495"/>
      <c r="EZ187" s="495"/>
      <c r="FA187" s="495"/>
      <c r="FB187" s="495"/>
    </row>
    <row r="188" spans="1:158" s="325" customFormat="1" ht="15" hidden="1" customHeight="1" thickBot="1" x14ac:dyDescent="0.3">
      <c r="A188" s="279" t="s">
        <v>10</v>
      </c>
      <c r="B188" s="593"/>
      <c r="C188" s="593"/>
      <c r="D188" s="593"/>
      <c r="E188" s="593"/>
      <c r="F188" s="593"/>
      <c r="G188" s="495"/>
      <c r="H188" s="495"/>
      <c r="I188" s="495"/>
      <c r="J188" s="495"/>
      <c r="K188" s="495"/>
      <c r="L188" s="495"/>
      <c r="M188" s="495"/>
      <c r="N188" s="495"/>
      <c r="O188" s="495"/>
      <c r="P188" s="495"/>
      <c r="Q188" s="495"/>
      <c r="R188" s="495"/>
      <c r="S188" s="495"/>
      <c r="T188" s="495"/>
      <c r="U188" s="495"/>
      <c r="V188" s="495"/>
      <c r="W188" s="495"/>
      <c r="X188" s="495"/>
      <c r="Y188" s="495"/>
      <c r="Z188" s="495"/>
      <c r="AA188" s="495"/>
      <c r="AB188" s="495"/>
      <c r="AC188" s="495"/>
      <c r="AD188" s="495"/>
      <c r="AE188" s="495"/>
      <c r="AF188" s="495"/>
      <c r="AG188" s="495"/>
      <c r="AH188" s="495"/>
      <c r="AI188" s="495"/>
      <c r="AJ188" s="495"/>
      <c r="AK188" s="495"/>
      <c r="AL188" s="495"/>
      <c r="AM188" s="495"/>
      <c r="AN188" s="495"/>
      <c r="AO188" s="495"/>
      <c r="AP188" s="495"/>
      <c r="AQ188" s="495"/>
      <c r="AR188" s="495"/>
      <c r="AS188" s="495"/>
      <c r="AT188" s="495"/>
      <c r="AU188" s="495"/>
      <c r="AV188" s="495"/>
      <c r="AW188" s="495"/>
      <c r="AX188" s="495"/>
      <c r="AY188" s="495"/>
      <c r="AZ188" s="495"/>
      <c r="BA188" s="495"/>
      <c r="BB188" s="495"/>
      <c r="BC188" s="495"/>
      <c r="BD188" s="495"/>
      <c r="BE188" s="495"/>
      <c r="BF188" s="495"/>
      <c r="BG188" s="495"/>
      <c r="BH188" s="495"/>
      <c r="BI188" s="495"/>
      <c r="BJ188" s="495"/>
      <c r="BK188" s="495"/>
      <c r="BL188" s="495"/>
      <c r="BM188" s="495"/>
      <c r="BN188" s="495"/>
      <c r="BO188" s="495"/>
      <c r="BP188" s="495"/>
      <c r="BQ188" s="495"/>
      <c r="BR188" s="495"/>
      <c r="BS188" s="495"/>
      <c r="BT188" s="495"/>
      <c r="BU188" s="495"/>
      <c r="BV188" s="495"/>
      <c r="BW188" s="495"/>
      <c r="BX188" s="495"/>
      <c r="BY188" s="495"/>
      <c r="BZ188" s="495"/>
      <c r="CA188" s="495"/>
      <c r="CB188" s="495"/>
      <c r="CC188" s="495"/>
      <c r="CD188" s="495"/>
      <c r="CE188" s="495"/>
      <c r="CF188" s="495"/>
      <c r="CG188" s="495"/>
      <c r="CH188" s="495"/>
      <c r="CI188" s="495"/>
      <c r="CJ188" s="495"/>
      <c r="CK188" s="495"/>
      <c r="CL188" s="495"/>
      <c r="CM188" s="495"/>
      <c r="CN188" s="495"/>
      <c r="CO188" s="495"/>
      <c r="CP188" s="495"/>
      <c r="CQ188" s="495"/>
      <c r="CR188" s="495"/>
      <c r="CS188" s="495"/>
      <c r="CT188" s="495"/>
      <c r="CU188" s="495"/>
      <c r="CV188" s="495"/>
      <c r="CW188" s="495"/>
      <c r="CX188" s="495"/>
      <c r="CY188" s="495"/>
      <c r="CZ188" s="495"/>
      <c r="DA188" s="495"/>
      <c r="DB188" s="495"/>
      <c r="DC188" s="495"/>
      <c r="DD188" s="495"/>
      <c r="DE188" s="495"/>
      <c r="DF188" s="495"/>
      <c r="DG188" s="495"/>
      <c r="DH188" s="495"/>
      <c r="DI188" s="495"/>
      <c r="DJ188" s="495"/>
      <c r="DK188" s="495"/>
      <c r="DL188" s="495"/>
      <c r="DM188" s="495"/>
      <c r="DN188" s="495"/>
      <c r="DO188" s="495"/>
      <c r="DP188" s="495"/>
      <c r="DQ188" s="495"/>
      <c r="DR188" s="495"/>
      <c r="DS188" s="495"/>
      <c r="DT188" s="495"/>
      <c r="DU188" s="495"/>
      <c r="DV188" s="495"/>
      <c r="DW188" s="495"/>
      <c r="DX188" s="495"/>
      <c r="DY188" s="495"/>
      <c r="DZ188" s="495"/>
      <c r="EA188" s="495"/>
      <c r="EB188" s="495"/>
      <c r="EC188" s="495"/>
      <c r="ED188" s="495"/>
      <c r="EE188" s="495"/>
      <c r="EF188" s="495"/>
      <c r="EG188" s="495"/>
      <c r="EH188" s="495"/>
      <c r="EI188" s="495"/>
      <c r="EJ188" s="495"/>
      <c r="EK188" s="495"/>
      <c r="EL188" s="495"/>
      <c r="EM188" s="495"/>
      <c r="EN188" s="495"/>
      <c r="EO188" s="495"/>
      <c r="EP188" s="495"/>
      <c r="EQ188" s="495"/>
      <c r="ER188" s="495"/>
      <c r="ES188" s="495"/>
      <c r="ET188" s="495"/>
      <c r="EU188" s="495"/>
      <c r="EV188" s="495"/>
      <c r="EW188" s="495"/>
      <c r="EX188" s="495"/>
      <c r="EY188" s="495"/>
      <c r="EZ188" s="495"/>
      <c r="FA188" s="495"/>
      <c r="FB188" s="495"/>
    </row>
    <row r="189" spans="1:158" s="325" customFormat="1" ht="15" hidden="1" customHeight="1" x14ac:dyDescent="0.25">
      <c r="A189" s="525" t="s">
        <v>283</v>
      </c>
      <c r="B189" s="225"/>
      <c r="C189" s="225"/>
      <c r="D189" s="225"/>
      <c r="E189" s="225"/>
      <c r="F189" s="225"/>
      <c r="G189" s="495"/>
      <c r="H189" s="495"/>
      <c r="I189" s="495"/>
      <c r="J189" s="495"/>
      <c r="K189" s="495"/>
      <c r="L189" s="495"/>
      <c r="M189" s="495"/>
      <c r="N189" s="495"/>
      <c r="O189" s="495"/>
      <c r="P189" s="495"/>
      <c r="Q189" s="495"/>
      <c r="R189" s="495"/>
      <c r="S189" s="495"/>
      <c r="T189" s="495"/>
      <c r="U189" s="495"/>
      <c r="V189" s="495"/>
      <c r="W189" s="495"/>
      <c r="X189" s="495"/>
      <c r="Y189" s="495"/>
      <c r="Z189" s="495"/>
      <c r="AA189" s="495"/>
      <c r="AB189" s="495"/>
      <c r="AC189" s="495"/>
      <c r="AD189" s="495"/>
      <c r="AE189" s="495"/>
      <c r="AF189" s="495"/>
      <c r="AG189" s="495"/>
      <c r="AH189" s="495"/>
      <c r="AI189" s="495"/>
      <c r="AJ189" s="495"/>
      <c r="AK189" s="495"/>
      <c r="AL189" s="495"/>
      <c r="AM189" s="495"/>
      <c r="AN189" s="495"/>
      <c r="AO189" s="495"/>
      <c r="AP189" s="495"/>
      <c r="AQ189" s="495"/>
      <c r="AR189" s="495"/>
      <c r="AS189" s="495"/>
      <c r="AT189" s="495"/>
      <c r="AU189" s="495"/>
      <c r="AV189" s="495"/>
      <c r="AW189" s="495"/>
      <c r="AX189" s="495"/>
      <c r="AY189" s="495"/>
      <c r="AZ189" s="495"/>
      <c r="BA189" s="495"/>
      <c r="BB189" s="495"/>
      <c r="BC189" s="495"/>
      <c r="BD189" s="495"/>
      <c r="BE189" s="495"/>
      <c r="BF189" s="495"/>
      <c r="BG189" s="495"/>
      <c r="BH189" s="495"/>
      <c r="BI189" s="495"/>
      <c r="BJ189" s="495"/>
      <c r="BK189" s="495"/>
      <c r="BL189" s="495"/>
      <c r="BM189" s="495"/>
      <c r="BN189" s="495"/>
      <c r="BO189" s="495"/>
      <c r="BP189" s="495"/>
      <c r="BQ189" s="495"/>
      <c r="BR189" s="495"/>
      <c r="BS189" s="495"/>
      <c r="BT189" s="495"/>
      <c r="BU189" s="495"/>
      <c r="BV189" s="495"/>
      <c r="BW189" s="495"/>
      <c r="BX189" s="495"/>
      <c r="BY189" s="495"/>
      <c r="BZ189" s="495"/>
      <c r="CA189" s="495"/>
      <c r="CB189" s="495"/>
      <c r="CC189" s="495"/>
      <c r="CD189" s="495"/>
      <c r="CE189" s="495"/>
      <c r="CF189" s="495"/>
      <c r="CG189" s="495"/>
      <c r="CH189" s="495"/>
      <c r="CI189" s="495"/>
      <c r="CJ189" s="495"/>
      <c r="CK189" s="495"/>
      <c r="CL189" s="495"/>
      <c r="CM189" s="495"/>
      <c r="CN189" s="495"/>
      <c r="CO189" s="495"/>
      <c r="CP189" s="495"/>
      <c r="CQ189" s="495"/>
      <c r="CR189" s="495"/>
      <c r="CS189" s="495"/>
      <c r="CT189" s="495"/>
      <c r="CU189" s="495"/>
      <c r="CV189" s="495"/>
      <c r="CW189" s="495"/>
      <c r="CX189" s="495"/>
      <c r="CY189" s="495"/>
      <c r="CZ189" s="495"/>
      <c r="DA189" s="495"/>
      <c r="DB189" s="495"/>
      <c r="DC189" s="495"/>
      <c r="DD189" s="495"/>
      <c r="DE189" s="495"/>
      <c r="DF189" s="495"/>
      <c r="DG189" s="495"/>
      <c r="DH189" s="495"/>
      <c r="DI189" s="495"/>
      <c r="DJ189" s="495"/>
      <c r="DK189" s="495"/>
      <c r="DL189" s="495"/>
      <c r="DM189" s="495"/>
      <c r="DN189" s="495"/>
      <c r="DO189" s="495"/>
      <c r="DP189" s="495"/>
      <c r="DQ189" s="495"/>
      <c r="DR189" s="495"/>
      <c r="DS189" s="495"/>
      <c r="DT189" s="495"/>
      <c r="DU189" s="495"/>
      <c r="DV189" s="495"/>
      <c r="DW189" s="495"/>
      <c r="DX189" s="495"/>
      <c r="DY189" s="495"/>
      <c r="DZ189" s="495"/>
      <c r="EA189" s="495"/>
      <c r="EB189" s="495"/>
      <c r="EC189" s="495"/>
      <c r="ED189" s="495"/>
      <c r="EE189" s="495"/>
      <c r="EF189" s="495"/>
      <c r="EG189" s="495"/>
      <c r="EH189" s="495"/>
      <c r="EI189" s="495"/>
      <c r="EJ189" s="495"/>
      <c r="EK189" s="495"/>
      <c r="EL189" s="495"/>
      <c r="EM189" s="495"/>
      <c r="EN189" s="495"/>
      <c r="EO189" s="495"/>
      <c r="EP189" s="495"/>
      <c r="EQ189" s="495"/>
      <c r="ER189" s="495"/>
      <c r="ES189" s="495"/>
      <c r="ET189" s="495"/>
      <c r="EU189" s="495"/>
      <c r="EV189" s="495"/>
      <c r="EW189" s="495"/>
      <c r="EX189" s="495"/>
      <c r="EY189" s="495"/>
      <c r="EZ189" s="495"/>
      <c r="FA189" s="495"/>
      <c r="FB189" s="495"/>
    </row>
    <row r="190" spans="1:158" s="325" customFormat="1" ht="16.5" hidden="1" customHeight="1" x14ac:dyDescent="0.25">
      <c r="A190" s="605" t="s">
        <v>150</v>
      </c>
      <c r="B190" s="225"/>
      <c r="C190" s="225"/>
      <c r="D190" s="225"/>
      <c r="E190" s="225"/>
      <c r="F190" s="225"/>
      <c r="G190" s="495"/>
      <c r="H190" s="495"/>
      <c r="I190" s="495"/>
      <c r="J190" s="495"/>
      <c r="K190" s="495"/>
      <c r="L190" s="495"/>
      <c r="M190" s="495"/>
      <c r="N190" s="495"/>
      <c r="O190" s="495"/>
      <c r="P190" s="495"/>
      <c r="Q190" s="495"/>
      <c r="R190" s="495"/>
      <c r="S190" s="495"/>
      <c r="T190" s="495"/>
      <c r="U190" s="495"/>
      <c r="V190" s="495"/>
      <c r="W190" s="495"/>
      <c r="X190" s="495"/>
      <c r="Y190" s="495"/>
      <c r="Z190" s="495"/>
      <c r="AA190" s="495"/>
      <c r="AB190" s="495"/>
      <c r="AC190" s="495"/>
      <c r="AD190" s="495"/>
      <c r="AE190" s="495"/>
      <c r="AF190" s="495"/>
      <c r="AG190" s="495"/>
      <c r="AH190" s="495"/>
      <c r="AI190" s="495"/>
      <c r="AJ190" s="495"/>
      <c r="AK190" s="495"/>
      <c r="AL190" s="495"/>
      <c r="AM190" s="495"/>
      <c r="AN190" s="495"/>
      <c r="AO190" s="495"/>
      <c r="AP190" s="495"/>
      <c r="AQ190" s="495"/>
      <c r="AR190" s="495"/>
      <c r="AS190" s="495"/>
      <c r="AT190" s="495"/>
      <c r="AU190" s="495"/>
      <c r="AV190" s="495"/>
      <c r="AW190" s="495"/>
      <c r="AX190" s="495"/>
      <c r="AY190" s="495"/>
      <c r="AZ190" s="495"/>
      <c r="BA190" s="495"/>
      <c r="BB190" s="495"/>
      <c r="BC190" s="495"/>
      <c r="BD190" s="495"/>
      <c r="BE190" s="495"/>
      <c r="BF190" s="495"/>
      <c r="BG190" s="495"/>
      <c r="BH190" s="495"/>
      <c r="BI190" s="495"/>
      <c r="BJ190" s="495"/>
      <c r="BK190" s="495"/>
      <c r="BL190" s="495"/>
      <c r="BM190" s="495"/>
      <c r="BN190" s="495"/>
      <c r="BO190" s="495"/>
      <c r="BP190" s="495"/>
      <c r="BQ190" s="495"/>
      <c r="BR190" s="495"/>
      <c r="BS190" s="495"/>
      <c r="BT190" s="495"/>
      <c r="BU190" s="495"/>
      <c r="BV190" s="495"/>
      <c r="BW190" s="495"/>
      <c r="BX190" s="495"/>
      <c r="BY190" s="495"/>
      <c r="BZ190" s="495"/>
      <c r="CA190" s="495"/>
      <c r="CB190" s="495"/>
      <c r="CC190" s="495"/>
      <c r="CD190" s="495"/>
      <c r="CE190" s="495"/>
      <c r="CF190" s="495"/>
      <c r="CG190" s="495"/>
      <c r="CH190" s="495"/>
      <c r="CI190" s="495"/>
      <c r="CJ190" s="495"/>
      <c r="CK190" s="495"/>
      <c r="CL190" s="495"/>
      <c r="CM190" s="495"/>
      <c r="CN190" s="495"/>
      <c r="CO190" s="495"/>
      <c r="CP190" s="495"/>
      <c r="CQ190" s="495"/>
      <c r="CR190" s="495"/>
      <c r="CS190" s="495"/>
      <c r="CT190" s="495"/>
      <c r="CU190" s="495"/>
      <c r="CV190" s="495"/>
      <c r="CW190" s="495"/>
      <c r="CX190" s="495"/>
      <c r="CY190" s="495"/>
      <c r="CZ190" s="495"/>
      <c r="DA190" s="495"/>
      <c r="DB190" s="495"/>
      <c r="DC190" s="495"/>
      <c r="DD190" s="495"/>
      <c r="DE190" s="495"/>
      <c r="DF190" s="495"/>
      <c r="DG190" s="495"/>
      <c r="DH190" s="495"/>
      <c r="DI190" s="495"/>
      <c r="DJ190" s="495"/>
      <c r="DK190" s="495"/>
      <c r="DL190" s="495"/>
      <c r="DM190" s="495"/>
      <c r="DN190" s="495"/>
      <c r="DO190" s="495"/>
      <c r="DP190" s="495"/>
      <c r="DQ190" s="495"/>
      <c r="DR190" s="495"/>
      <c r="DS190" s="495"/>
      <c r="DT190" s="495"/>
      <c r="DU190" s="495"/>
      <c r="DV190" s="495"/>
      <c r="DW190" s="495"/>
      <c r="DX190" s="495"/>
      <c r="DY190" s="495"/>
      <c r="DZ190" s="495"/>
      <c r="EA190" s="495"/>
      <c r="EB190" s="495"/>
      <c r="EC190" s="495"/>
      <c r="ED190" s="495"/>
      <c r="EE190" s="495"/>
      <c r="EF190" s="495"/>
      <c r="EG190" s="495"/>
      <c r="EH190" s="495"/>
      <c r="EI190" s="495"/>
      <c r="EJ190" s="495"/>
      <c r="EK190" s="495"/>
      <c r="EL190" s="495"/>
      <c r="EM190" s="495"/>
      <c r="EN190" s="495"/>
      <c r="EO190" s="495"/>
      <c r="EP190" s="495"/>
      <c r="EQ190" s="495"/>
      <c r="ER190" s="495"/>
      <c r="ES190" s="495"/>
      <c r="ET190" s="495"/>
      <c r="EU190" s="495"/>
      <c r="EV190" s="495"/>
      <c r="EW190" s="495"/>
      <c r="EX190" s="495"/>
      <c r="EY190" s="495"/>
      <c r="EZ190" s="495"/>
      <c r="FA190" s="495"/>
      <c r="FB190" s="495"/>
    </row>
    <row r="191" spans="1:158" s="325" customFormat="1" ht="15" hidden="1" customHeight="1" x14ac:dyDescent="0.25">
      <c r="A191" s="500" t="s">
        <v>116</v>
      </c>
      <c r="B191" s="225"/>
      <c r="C191" s="225"/>
      <c r="D191" s="225"/>
      <c r="E191" s="225"/>
      <c r="F191" s="225"/>
      <c r="G191" s="495"/>
      <c r="H191" s="495"/>
      <c r="I191" s="495"/>
      <c r="J191" s="495"/>
      <c r="K191" s="495"/>
      <c r="L191" s="495"/>
      <c r="M191" s="495"/>
      <c r="N191" s="495"/>
      <c r="O191" s="495"/>
      <c r="P191" s="495"/>
      <c r="Q191" s="495"/>
      <c r="R191" s="495"/>
      <c r="S191" s="495"/>
      <c r="T191" s="495"/>
      <c r="U191" s="495"/>
      <c r="V191" s="495"/>
      <c r="W191" s="495"/>
      <c r="X191" s="495"/>
      <c r="Y191" s="495"/>
      <c r="Z191" s="495"/>
      <c r="AA191" s="495"/>
      <c r="AB191" s="495"/>
      <c r="AC191" s="495"/>
      <c r="AD191" s="495"/>
      <c r="AE191" s="495"/>
      <c r="AF191" s="495"/>
      <c r="AG191" s="495"/>
      <c r="AH191" s="495"/>
      <c r="AI191" s="495"/>
      <c r="AJ191" s="495"/>
      <c r="AK191" s="495"/>
      <c r="AL191" s="495"/>
      <c r="AM191" s="495"/>
      <c r="AN191" s="495"/>
      <c r="AO191" s="495"/>
      <c r="AP191" s="495"/>
      <c r="AQ191" s="495"/>
      <c r="AR191" s="495"/>
      <c r="AS191" s="495"/>
      <c r="AT191" s="495"/>
      <c r="AU191" s="495"/>
      <c r="AV191" s="495"/>
      <c r="AW191" s="495"/>
      <c r="AX191" s="495"/>
      <c r="AY191" s="495"/>
      <c r="AZ191" s="495"/>
      <c r="BA191" s="495"/>
      <c r="BB191" s="495"/>
      <c r="BC191" s="495"/>
      <c r="BD191" s="495"/>
      <c r="BE191" s="495"/>
      <c r="BF191" s="495"/>
      <c r="BG191" s="495"/>
      <c r="BH191" s="495"/>
      <c r="BI191" s="495"/>
      <c r="BJ191" s="495"/>
      <c r="BK191" s="495"/>
      <c r="BL191" s="495"/>
      <c r="BM191" s="495"/>
      <c r="BN191" s="495"/>
      <c r="BO191" s="495"/>
      <c r="BP191" s="495"/>
      <c r="BQ191" s="495"/>
      <c r="BR191" s="495"/>
      <c r="BS191" s="495"/>
      <c r="BT191" s="495"/>
      <c r="BU191" s="495"/>
      <c r="BV191" s="495"/>
      <c r="BW191" s="495"/>
      <c r="BX191" s="495"/>
      <c r="BY191" s="495"/>
      <c r="BZ191" s="495"/>
      <c r="CA191" s="495"/>
      <c r="CB191" s="495"/>
      <c r="CC191" s="495"/>
      <c r="CD191" s="495"/>
      <c r="CE191" s="495"/>
      <c r="CF191" s="495"/>
      <c r="CG191" s="495"/>
      <c r="CH191" s="495"/>
      <c r="CI191" s="495"/>
      <c r="CJ191" s="495"/>
      <c r="CK191" s="495"/>
      <c r="CL191" s="495"/>
      <c r="CM191" s="495"/>
      <c r="CN191" s="495"/>
      <c r="CO191" s="495"/>
      <c r="CP191" s="495"/>
      <c r="CQ191" s="495"/>
      <c r="CR191" s="495"/>
      <c r="CS191" s="495"/>
      <c r="CT191" s="495"/>
      <c r="CU191" s="495"/>
      <c r="CV191" s="495"/>
      <c r="CW191" s="495"/>
      <c r="CX191" s="495"/>
      <c r="CY191" s="495"/>
      <c r="CZ191" s="495"/>
      <c r="DA191" s="495"/>
      <c r="DB191" s="495"/>
      <c r="DC191" s="495"/>
      <c r="DD191" s="495"/>
      <c r="DE191" s="495"/>
      <c r="DF191" s="495"/>
      <c r="DG191" s="495"/>
      <c r="DH191" s="495"/>
      <c r="DI191" s="495"/>
      <c r="DJ191" s="495"/>
      <c r="DK191" s="495"/>
      <c r="DL191" s="495"/>
      <c r="DM191" s="495"/>
      <c r="DN191" s="495"/>
      <c r="DO191" s="495"/>
      <c r="DP191" s="495"/>
      <c r="DQ191" s="495"/>
      <c r="DR191" s="495"/>
      <c r="DS191" s="495"/>
      <c r="DT191" s="495"/>
      <c r="DU191" s="495"/>
      <c r="DV191" s="495"/>
      <c r="DW191" s="495"/>
      <c r="DX191" s="495"/>
      <c r="DY191" s="495"/>
      <c r="DZ191" s="495"/>
      <c r="EA191" s="495"/>
      <c r="EB191" s="495"/>
      <c r="EC191" s="495"/>
      <c r="ED191" s="495"/>
      <c r="EE191" s="495"/>
      <c r="EF191" s="495"/>
      <c r="EG191" s="495"/>
      <c r="EH191" s="495"/>
      <c r="EI191" s="495"/>
      <c r="EJ191" s="495"/>
      <c r="EK191" s="495"/>
      <c r="EL191" s="495"/>
      <c r="EM191" s="495"/>
      <c r="EN191" s="495"/>
      <c r="EO191" s="495"/>
      <c r="EP191" s="495"/>
      <c r="EQ191" s="495"/>
      <c r="ER191" s="495"/>
      <c r="ES191" s="495"/>
      <c r="ET191" s="495"/>
      <c r="EU191" s="495"/>
      <c r="EV191" s="495"/>
      <c r="EW191" s="495"/>
      <c r="EX191" s="495"/>
      <c r="EY191" s="495"/>
      <c r="EZ191" s="495"/>
      <c r="FA191" s="495"/>
      <c r="FB191" s="495"/>
    </row>
    <row r="192" spans="1:158" s="325" customFormat="1" ht="31.5" hidden="1" x14ac:dyDescent="0.25">
      <c r="A192" s="611" t="s">
        <v>243</v>
      </c>
      <c r="B192" s="225"/>
      <c r="C192" s="225">
        <v>2000</v>
      </c>
      <c r="D192" s="225"/>
      <c r="E192" s="225"/>
      <c r="F192" s="225"/>
      <c r="G192" s="495"/>
      <c r="H192" s="495"/>
      <c r="I192" s="495"/>
      <c r="J192" s="495"/>
      <c r="K192" s="495"/>
      <c r="L192" s="495"/>
      <c r="M192" s="495"/>
      <c r="N192" s="495"/>
      <c r="O192" s="495"/>
      <c r="P192" s="495"/>
      <c r="Q192" s="495"/>
      <c r="R192" s="495"/>
      <c r="S192" s="495"/>
      <c r="T192" s="495"/>
      <c r="U192" s="495"/>
      <c r="V192" s="495"/>
      <c r="W192" s="495"/>
      <c r="X192" s="495"/>
      <c r="Y192" s="495"/>
      <c r="Z192" s="495"/>
      <c r="AA192" s="495"/>
      <c r="AB192" s="495"/>
      <c r="AC192" s="495"/>
      <c r="AD192" s="495"/>
      <c r="AE192" s="495"/>
      <c r="AF192" s="495"/>
      <c r="AG192" s="495"/>
      <c r="AH192" s="495"/>
      <c r="AI192" s="495"/>
      <c r="AJ192" s="495"/>
      <c r="AK192" s="495"/>
      <c r="AL192" s="495"/>
      <c r="AM192" s="495"/>
      <c r="AN192" s="495"/>
      <c r="AO192" s="495"/>
      <c r="AP192" s="495"/>
      <c r="AQ192" s="495"/>
      <c r="AR192" s="495"/>
      <c r="AS192" s="495"/>
      <c r="AT192" s="495"/>
      <c r="AU192" s="495"/>
      <c r="AV192" s="495"/>
      <c r="AW192" s="495"/>
      <c r="AX192" s="495"/>
      <c r="AY192" s="495"/>
      <c r="AZ192" s="495"/>
      <c r="BA192" s="495"/>
      <c r="BB192" s="495"/>
      <c r="BC192" s="495"/>
      <c r="BD192" s="495"/>
      <c r="BE192" s="495"/>
      <c r="BF192" s="495"/>
      <c r="BG192" s="495"/>
      <c r="BH192" s="495"/>
      <c r="BI192" s="495"/>
      <c r="BJ192" s="495"/>
      <c r="BK192" s="495"/>
      <c r="BL192" s="495"/>
      <c r="BM192" s="495"/>
      <c r="BN192" s="495"/>
      <c r="BO192" s="495"/>
      <c r="BP192" s="495"/>
      <c r="BQ192" s="495"/>
      <c r="BR192" s="495"/>
      <c r="BS192" s="495"/>
      <c r="BT192" s="495"/>
      <c r="BU192" s="495"/>
      <c r="BV192" s="495"/>
      <c r="BW192" s="495"/>
      <c r="BX192" s="495"/>
      <c r="BY192" s="495"/>
      <c r="BZ192" s="495"/>
      <c r="CA192" s="495"/>
      <c r="CB192" s="495"/>
      <c r="CC192" s="495"/>
      <c r="CD192" s="495"/>
      <c r="CE192" s="495"/>
      <c r="CF192" s="495"/>
      <c r="CG192" s="495"/>
      <c r="CH192" s="495"/>
      <c r="CI192" s="495"/>
      <c r="CJ192" s="495"/>
      <c r="CK192" s="495"/>
      <c r="CL192" s="495"/>
      <c r="CM192" s="495"/>
      <c r="CN192" s="495"/>
      <c r="CO192" s="495"/>
      <c r="CP192" s="495"/>
      <c r="CQ192" s="495"/>
      <c r="CR192" s="495"/>
      <c r="CS192" s="495"/>
      <c r="CT192" s="495"/>
      <c r="CU192" s="495"/>
      <c r="CV192" s="495"/>
      <c r="CW192" s="495"/>
      <c r="CX192" s="495"/>
      <c r="CY192" s="495"/>
      <c r="CZ192" s="495"/>
      <c r="DA192" s="495"/>
      <c r="DB192" s="495"/>
      <c r="DC192" s="495"/>
      <c r="DD192" s="495"/>
      <c r="DE192" s="495"/>
      <c r="DF192" s="495"/>
      <c r="DG192" s="495"/>
      <c r="DH192" s="495"/>
      <c r="DI192" s="495"/>
      <c r="DJ192" s="495"/>
      <c r="DK192" s="495"/>
      <c r="DL192" s="495"/>
      <c r="DM192" s="495"/>
      <c r="DN192" s="495"/>
      <c r="DO192" s="495"/>
      <c r="DP192" s="495"/>
      <c r="DQ192" s="495"/>
      <c r="DR192" s="495"/>
      <c r="DS192" s="495"/>
      <c r="DT192" s="495"/>
      <c r="DU192" s="495"/>
      <c r="DV192" s="495"/>
      <c r="DW192" s="495"/>
      <c r="DX192" s="495"/>
      <c r="DY192" s="495"/>
      <c r="DZ192" s="495"/>
      <c r="EA192" s="495"/>
      <c r="EB192" s="495"/>
      <c r="EC192" s="495"/>
      <c r="ED192" s="495"/>
      <c r="EE192" s="495"/>
      <c r="EF192" s="495"/>
      <c r="EG192" s="495"/>
      <c r="EH192" s="495"/>
      <c r="EI192" s="495"/>
      <c r="EJ192" s="495"/>
      <c r="EK192" s="495"/>
      <c r="EL192" s="495"/>
      <c r="EM192" s="495"/>
      <c r="EN192" s="495"/>
      <c r="EO192" s="495"/>
      <c r="EP192" s="495"/>
      <c r="EQ192" s="495"/>
      <c r="ER192" s="495"/>
      <c r="ES192" s="495"/>
      <c r="ET192" s="495"/>
      <c r="EU192" s="495"/>
      <c r="EV192" s="495"/>
      <c r="EW192" s="495"/>
      <c r="EX192" s="495"/>
      <c r="EY192" s="495"/>
      <c r="EZ192" s="495"/>
      <c r="FA192" s="495"/>
      <c r="FB192" s="495"/>
    </row>
    <row r="193" spans="1:158" s="325" customFormat="1" hidden="1" x14ac:dyDescent="0.25">
      <c r="A193" s="236" t="s">
        <v>17</v>
      </c>
      <c r="B193" s="225"/>
      <c r="C193" s="225">
        <v>3000</v>
      </c>
      <c r="D193" s="225"/>
      <c r="E193" s="225"/>
      <c r="F193" s="225"/>
      <c r="G193" s="495"/>
      <c r="H193" s="495"/>
      <c r="I193" s="495"/>
      <c r="J193" s="495"/>
      <c r="K193" s="495"/>
      <c r="L193" s="495"/>
      <c r="M193" s="495"/>
      <c r="N193" s="495"/>
      <c r="O193" s="495"/>
      <c r="P193" s="495"/>
      <c r="Q193" s="495"/>
      <c r="R193" s="495"/>
      <c r="S193" s="495"/>
      <c r="T193" s="495"/>
      <c r="U193" s="495"/>
      <c r="V193" s="495"/>
      <c r="W193" s="495"/>
      <c r="X193" s="495"/>
      <c r="Y193" s="495"/>
      <c r="Z193" s="495"/>
      <c r="AA193" s="495"/>
      <c r="AB193" s="495"/>
      <c r="AC193" s="495"/>
      <c r="AD193" s="495"/>
      <c r="AE193" s="495"/>
      <c r="AF193" s="495"/>
      <c r="AG193" s="495"/>
      <c r="AH193" s="495"/>
      <c r="AI193" s="495"/>
      <c r="AJ193" s="495"/>
      <c r="AK193" s="495"/>
      <c r="AL193" s="495"/>
      <c r="AM193" s="495"/>
      <c r="AN193" s="495"/>
      <c r="AO193" s="495"/>
      <c r="AP193" s="495"/>
      <c r="AQ193" s="495"/>
      <c r="AR193" s="495"/>
      <c r="AS193" s="495"/>
      <c r="AT193" s="495"/>
      <c r="AU193" s="495"/>
      <c r="AV193" s="495"/>
      <c r="AW193" s="495"/>
      <c r="AX193" s="495"/>
      <c r="AY193" s="495"/>
      <c r="AZ193" s="495"/>
      <c r="BA193" s="495"/>
      <c r="BB193" s="495"/>
      <c r="BC193" s="495"/>
      <c r="BD193" s="495"/>
      <c r="BE193" s="495"/>
      <c r="BF193" s="495"/>
      <c r="BG193" s="495"/>
      <c r="BH193" s="495"/>
      <c r="BI193" s="495"/>
      <c r="BJ193" s="495"/>
      <c r="BK193" s="495"/>
      <c r="BL193" s="495"/>
      <c r="BM193" s="495"/>
      <c r="BN193" s="495"/>
      <c r="BO193" s="495"/>
      <c r="BP193" s="495"/>
      <c r="BQ193" s="495"/>
      <c r="BR193" s="495"/>
      <c r="BS193" s="495"/>
      <c r="BT193" s="495"/>
      <c r="BU193" s="495"/>
      <c r="BV193" s="495"/>
      <c r="BW193" s="495"/>
      <c r="BX193" s="495"/>
      <c r="BY193" s="495"/>
      <c r="BZ193" s="495"/>
      <c r="CA193" s="495"/>
      <c r="CB193" s="495"/>
      <c r="CC193" s="495"/>
      <c r="CD193" s="495"/>
      <c r="CE193" s="495"/>
      <c r="CF193" s="495"/>
      <c r="CG193" s="495"/>
      <c r="CH193" s="495"/>
      <c r="CI193" s="495"/>
      <c r="CJ193" s="495"/>
      <c r="CK193" s="495"/>
      <c r="CL193" s="495"/>
      <c r="CM193" s="495"/>
      <c r="CN193" s="495"/>
      <c r="CO193" s="495"/>
      <c r="CP193" s="495"/>
      <c r="CQ193" s="495"/>
      <c r="CR193" s="495"/>
      <c r="CS193" s="495"/>
      <c r="CT193" s="495"/>
      <c r="CU193" s="495"/>
      <c r="CV193" s="495"/>
      <c r="CW193" s="495"/>
      <c r="CX193" s="495"/>
      <c r="CY193" s="495"/>
      <c r="CZ193" s="495"/>
      <c r="DA193" s="495"/>
      <c r="DB193" s="495"/>
      <c r="DC193" s="495"/>
      <c r="DD193" s="495"/>
      <c r="DE193" s="495"/>
      <c r="DF193" s="495"/>
      <c r="DG193" s="495"/>
      <c r="DH193" s="495"/>
      <c r="DI193" s="495"/>
      <c r="DJ193" s="495"/>
      <c r="DK193" s="495"/>
      <c r="DL193" s="495"/>
      <c r="DM193" s="495"/>
      <c r="DN193" s="495"/>
      <c r="DO193" s="495"/>
      <c r="DP193" s="495"/>
      <c r="DQ193" s="495"/>
      <c r="DR193" s="495"/>
      <c r="DS193" s="495"/>
      <c r="DT193" s="495"/>
      <c r="DU193" s="495"/>
      <c r="DV193" s="495"/>
      <c r="DW193" s="495"/>
      <c r="DX193" s="495"/>
      <c r="DY193" s="495"/>
      <c r="DZ193" s="495"/>
      <c r="EA193" s="495"/>
      <c r="EB193" s="495"/>
      <c r="EC193" s="495"/>
      <c r="ED193" s="495"/>
      <c r="EE193" s="495"/>
      <c r="EF193" s="495"/>
      <c r="EG193" s="495"/>
      <c r="EH193" s="495"/>
      <c r="EI193" s="495"/>
      <c r="EJ193" s="495"/>
      <c r="EK193" s="495"/>
      <c r="EL193" s="495"/>
      <c r="EM193" s="495"/>
      <c r="EN193" s="495"/>
      <c r="EO193" s="495"/>
      <c r="EP193" s="495"/>
      <c r="EQ193" s="495"/>
      <c r="ER193" s="495"/>
      <c r="ES193" s="495"/>
      <c r="ET193" s="495"/>
      <c r="EU193" s="495"/>
      <c r="EV193" s="495"/>
      <c r="EW193" s="495"/>
      <c r="EX193" s="495"/>
      <c r="EY193" s="495"/>
      <c r="EZ193" s="495"/>
      <c r="FA193" s="495"/>
      <c r="FB193" s="495"/>
    </row>
    <row r="194" spans="1:158" s="325" customFormat="1" hidden="1" x14ac:dyDescent="0.25">
      <c r="A194" s="553" t="s">
        <v>55</v>
      </c>
      <c r="B194" s="225"/>
      <c r="C194" s="612">
        <v>5360</v>
      </c>
      <c r="D194" s="225"/>
      <c r="E194" s="225"/>
      <c r="F194" s="225"/>
      <c r="G194" s="495"/>
      <c r="H194" s="495"/>
      <c r="I194" s="495"/>
      <c r="J194" s="495"/>
      <c r="K194" s="495"/>
      <c r="L194" s="495"/>
      <c r="M194" s="495"/>
      <c r="N194" s="495"/>
      <c r="O194" s="495"/>
      <c r="P194" s="495"/>
      <c r="Q194" s="495"/>
      <c r="R194" s="495"/>
      <c r="S194" s="495"/>
      <c r="T194" s="495"/>
      <c r="U194" s="495"/>
      <c r="V194" s="495"/>
      <c r="W194" s="495"/>
      <c r="X194" s="495"/>
      <c r="Y194" s="495"/>
      <c r="Z194" s="495"/>
      <c r="AA194" s="495"/>
      <c r="AB194" s="495"/>
      <c r="AC194" s="495"/>
      <c r="AD194" s="495"/>
      <c r="AE194" s="495"/>
      <c r="AF194" s="495"/>
      <c r="AG194" s="495"/>
      <c r="AH194" s="495"/>
      <c r="AI194" s="495"/>
      <c r="AJ194" s="495"/>
      <c r="AK194" s="495"/>
      <c r="AL194" s="495"/>
      <c r="AM194" s="495"/>
      <c r="AN194" s="495"/>
      <c r="AO194" s="495"/>
      <c r="AP194" s="495"/>
      <c r="AQ194" s="495"/>
      <c r="AR194" s="495"/>
      <c r="AS194" s="495"/>
      <c r="AT194" s="495"/>
      <c r="AU194" s="495"/>
      <c r="AV194" s="495"/>
      <c r="AW194" s="495"/>
      <c r="AX194" s="495"/>
      <c r="AY194" s="495"/>
      <c r="AZ194" s="495"/>
      <c r="BA194" s="495"/>
      <c r="BB194" s="495"/>
      <c r="BC194" s="495"/>
      <c r="BD194" s="495"/>
      <c r="BE194" s="495"/>
      <c r="BF194" s="495"/>
      <c r="BG194" s="495"/>
      <c r="BH194" s="495"/>
      <c r="BI194" s="495"/>
      <c r="BJ194" s="495"/>
      <c r="BK194" s="495"/>
      <c r="BL194" s="495"/>
      <c r="BM194" s="495"/>
      <c r="BN194" s="495"/>
      <c r="BO194" s="495"/>
      <c r="BP194" s="495"/>
      <c r="BQ194" s="495"/>
      <c r="BR194" s="495"/>
      <c r="BS194" s="495"/>
      <c r="BT194" s="495"/>
      <c r="BU194" s="495"/>
      <c r="BV194" s="495"/>
      <c r="BW194" s="495"/>
      <c r="BX194" s="495"/>
      <c r="BY194" s="495"/>
      <c r="BZ194" s="495"/>
      <c r="CA194" s="495"/>
      <c r="CB194" s="495"/>
      <c r="CC194" s="495"/>
      <c r="CD194" s="495"/>
      <c r="CE194" s="495"/>
      <c r="CF194" s="495"/>
      <c r="CG194" s="495"/>
      <c r="CH194" s="495"/>
      <c r="CI194" s="495"/>
      <c r="CJ194" s="495"/>
      <c r="CK194" s="495"/>
      <c r="CL194" s="495"/>
      <c r="CM194" s="495"/>
      <c r="CN194" s="495"/>
      <c r="CO194" s="495"/>
      <c r="CP194" s="495"/>
      <c r="CQ194" s="495"/>
      <c r="CR194" s="495"/>
      <c r="CS194" s="495"/>
      <c r="CT194" s="495"/>
      <c r="CU194" s="495"/>
      <c r="CV194" s="495"/>
      <c r="CW194" s="495"/>
      <c r="CX194" s="495"/>
      <c r="CY194" s="495"/>
      <c r="CZ194" s="495"/>
      <c r="DA194" s="495"/>
      <c r="DB194" s="495"/>
      <c r="DC194" s="495"/>
      <c r="DD194" s="495"/>
      <c r="DE194" s="495"/>
      <c r="DF194" s="495"/>
      <c r="DG194" s="495"/>
      <c r="DH194" s="495"/>
      <c r="DI194" s="495"/>
      <c r="DJ194" s="495"/>
      <c r="DK194" s="495"/>
      <c r="DL194" s="495"/>
      <c r="DM194" s="495"/>
      <c r="DN194" s="495"/>
      <c r="DO194" s="495"/>
      <c r="DP194" s="495"/>
      <c r="DQ194" s="495"/>
      <c r="DR194" s="495"/>
      <c r="DS194" s="495"/>
      <c r="DT194" s="495"/>
      <c r="DU194" s="495"/>
      <c r="DV194" s="495"/>
      <c r="DW194" s="495"/>
      <c r="DX194" s="495"/>
      <c r="DY194" s="495"/>
      <c r="DZ194" s="495"/>
      <c r="EA194" s="495"/>
      <c r="EB194" s="495"/>
      <c r="EC194" s="495"/>
      <c r="ED194" s="495"/>
      <c r="EE194" s="495"/>
      <c r="EF194" s="495"/>
      <c r="EG194" s="495"/>
      <c r="EH194" s="495"/>
      <c r="EI194" s="495"/>
      <c r="EJ194" s="495"/>
      <c r="EK194" s="495"/>
      <c r="EL194" s="495"/>
      <c r="EM194" s="495"/>
      <c r="EN194" s="495"/>
      <c r="EO194" s="495"/>
      <c r="EP194" s="495"/>
      <c r="EQ194" s="495"/>
      <c r="ER194" s="495"/>
      <c r="ES194" s="495"/>
      <c r="ET194" s="495"/>
      <c r="EU194" s="495"/>
      <c r="EV194" s="495"/>
      <c r="EW194" s="495"/>
      <c r="EX194" s="495"/>
      <c r="EY194" s="495"/>
      <c r="EZ194" s="495"/>
      <c r="FA194" s="495"/>
      <c r="FB194" s="495"/>
    </row>
    <row r="195" spans="1:158" s="325" customFormat="1" ht="30" hidden="1" x14ac:dyDescent="0.25">
      <c r="A195" s="553" t="s">
        <v>75</v>
      </c>
      <c r="B195" s="225"/>
      <c r="C195" s="612">
        <v>2000</v>
      </c>
      <c r="D195" s="225"/>
      <c r="E195" s="225"/>
      <c r="F195" s="225"/>
      <c r="G195" s="495"/>
      <c r="H195" s="495"/>
      <c r="I195" s="495"/>
      <c r="J195" s="495"/>
      <c r="K195" s="495"/>
      <c r="L195" s="495"/>
      <c r="M195" s="495"/>
      <c r="N195" s="495"/>
      <c r="O195" s="495"/>
      <c r="P195" s="495"/>
      <c r="Q195" s="495"/>
      <c r="R195" s="495"/>
      <c r="S195" s="495"/>
      <c r="T195" s="495"/>
      <c r="U195" s="495"/>
      <c r="V195" s="495"/>
      <c r="W195" s="495"/>
      <c r="X195" s="495"/>
      <c r="Y195" s="495"/>
      <c r="Z195" s="495"/>
      <c r="AA195" s="495"/>
      <c r="AB195" s="495"/>
      <c r="AC195" s="495"/>
      <c r="AD195" s="495"/>
      <c r="AE195" s="495"/>
      <c r="AF195" s="495"/>
      <c r="AG195" s="495"/>
      <c r="AH195" s="495"/>
      <c r="AI195" s="495"/>
      <c r="AJ195" s="495"/>
      <c r="AK195" s="495"/>
      <c r="AL195" s="495"/>
      <c r="AM195" s="495"/>
      <c r="AN195" s="495"/>
      <c r="AO195" s="495"/>
      <c r="AP195" s="495"/>
      <c r="AQ195" s="495"/>
      <c r="AR195" s="495"/>
      <c r="AS195" s="495"/>
      <c r="AT195" s="495"/>
      <c r="AU195" s="495"/>
      <c r="AV195" s="495"/>
      <c r="AW195" s="495"/>
      <c r="AX195" s="495"/>
      <c r="AY195" s="495"/>
      <c r="AZ195" s="495"/>
      <c r="BA195" s="495"/>
      <c r="BB195" s="495"/>
      <c r="BC195" s="495"/>
      <c r="BD195" s="495"/>
      <c r="BE195" s="495"/>
      <c r="BF195" s="495"/>
      <c r="BG195" s="495"/>
      <c r="BH195" s="495"/>
      <c r="BI195" s="495"/>
      <c r="BJ195" s="495"/>
      <c r="BK195" s="495"/>
      <c r="BL195" s="495"/>
      <c r="BM195" s="495"/>
      <c r="BN195" s="495"/>
      <c r="BO195" s="495"/>
      <c r="BP195" s="495"/>
      <c r="BQ195" s="495"/>
      <c r="BR195" s="495"/>
      <c r="BS195" s="495"/>
      <c r="BT195" s="495"/>
      <c r="BU195" s="495"/>
      <c r="BV195" s="495"/>
      <c r="BW195" s="495"/>
      <c r="BX195" s="495"/>
      <c r="BY195" s="495"/>
      <c r="BZ195" s="495"/>
      <c r="CA195" s="495"/>
      <c r="CB195" s="495"/>
      <c r="CC195" s="495"/>
      <c r="CD195" s="495"/>
      <c r="CE195" s="495"/>
      <c r="CF195" s="495"/>
      <c r="CG195" s="495"/>
      <c r="CH195" s="495"/>
      <c r="CI195" s="495"/>
      <c r="CJ195" s="495"/>
      <c r="CK195" s="495"/>
      <c r="CL195" s="495"/>
      <c r="CM195" s="495"/>
      <c r="CN195" s="495"/>
      <c r="CO195" s="495"/>
      <c r="CP195" s="495"/>
      <c r="CQ195" s="495"/>
      <c r="CR195" s="495"/>
      <c r="CS195" s="495"/>
      <c r="CT195" s="495"/>
      <c r="CU195" s="495"/>
      <c r="CV195" s="495"/>
      <c r="CW195" s="495"/>
      <c r="CX195" s="495"/>
      <c r="CY195" s="495"/>
      <c r="CZ195" s="495"/>
      <c r="DA195" s="495"/>
      <c r="DB195" s="495"/>
      <c r="DC195" s="495"/>
      <c r="DD195" s="495"/>
      <c r="DE195" s="495"/>
      <c r="DF195" s="495"/>
      <c r="DG195" s="495"/>
      <c r="DH195" s="495"/>
      <c r="DI195" s="495"/>
      <c r="DJ195" s="495"/>
      <c r="DK195" s="495"/>
      <c r="DL195" s="495"/>
      <c r="DM195" s="495"/>
      <c r="DN195" s="495"/>
      <c r="DO195" s="495"/>
      <c r="DP195" s="495"/>
      <c r="DQ195" s="495"/>
      <c r="DR195" s="495"/>
      <c r="DS195" s="495"/>
      <c r="DT195" s="495"/>
      <c r="DU195" s="495"/>
      <c r="DV195" s="495"/>
      <c r="DW195" s="495"/>
      <c r="DX195" s="495"/>
      <c r="DY195" s="495"/>
      <c r="DZ195" s="495"/>
      <c r="EA195" s="495"/>
      <c r="EB195" s="495"/>
      <c r="EC195" s="495"/>
      <c r="ED195" s="495"/>
      <c r="EE195" s="495"/>
      <c r="EF195" s="495"/>
      <c r="EG195" s="495"/>
      <c r="EH195" s="495"/>
      <c r="EI195" s="495"/>
      <c r="EJ195" s="495"/>
      <c r="EK195" s="495"/>
      <c r="EL195" s="495"/>
      <c r="EM195" s="495"/>
      <c r="EN195" s="495"/>
      <c r="EO195" s="495"/>
      <c r="EP195" s="495"/>
      <c r="EQ195" s="495"/>
      <c r="ER195" s="495"/>
      <c r="ES195" s="495"/>
      <c r="ET195" s="495"/>
      <c r="EU195" s="495"/>
      <c r="EV195" s="495"/>
      <c r="EW195" s="495"/>
      <c r="EX195" s="495"/>
      <c r="EY195" s="495"/>
      <c r="EZ195" s="495"/>
      <c r="FA195" s="495"/>
      <c r="FB195" s="495"/>
    </row>
    <row r="196" spans="1:158" s="325" customFormat="1" ht="15.75" hidden="1" thickBot="1" x14ac:dyDescent="0.3">
      <c r="A196" s="553" t="s">
        <v>161</v>
      </c>
      <c r="B196" s="465"/>
      <c r="C196" s="613">
        <v>4285</v>
      </c>
      <c r="D196" s="465"/>
      <c r="E196" s="465"/>
      <c r="F196" s="465"/>
      <c r="G196" s="495"/>
      <c r="H196" s="495"/>
      <c r="I196" s="495"/>
      <c r="J196" s="495"/>
      <c r="K196" s="495"/>
      <c r="L196" s="495"/>
      <c r="M196" s="495"/>
      <c r="N196" s="495"/>
      <c r="O196" s="495"/>
      <c r="P196" s="495"/>
      <c r="Q196" s="495"/>
      <c r="R196" s="495"/>
      <c r="S196" s="495"/>
      <c r="T196" s="495"/>
      <c r="U196" s="495"/>
      <c r="V196" s="495"/>
      <c r="W196" s="495"/>
      <c r="X196" s="495"/>
      <c r="Y196" s="495"/>
      <c r="Z196" s="495"/>
      <c r="AA196" s="495"/>
      <c r="AB196" s="495"/>
      <c r="AC196" s="495"/>
      <c r="AD196" s="495"/>
      <c r="AE196" s="495"/>
      <c r="AF196" s="495"/>
      <c r="AG196" s="495"/>
      <c r="AH196" s="495"/>
      <c r="AI196" s="495"/>
      <c r="AJ196" s="495"/>
      <c r="AK196" s="495"/>
      <c r="AL196" s="495"/>
      <c r="AM196" s="495"/>
      <c r="AN196" s="495"/>
      <c r="AO196" s="495"/>
      <c r="AP196" s="495"/>
      <c r="AQ196" s="495"/>
      <c r="AR196" s="495"/>
      <c r="AS196" s="495"/>
      <c r="AT196" s="495"/>
      <c r="AU196" s="495"/>
      <c r="AV196" s="495"/>
      <c r="AW196" s="495"/>
      <c r="AX196" s="495"/>
      <c r="AY196" s="495"/>
      <c r="AZ196" s="495"/>
      <c r="BA196" s="495"/>
      <c r="BB196" s="495"/>
      <c r="BC196" s="495"/>
      <c r="BD196" s="495"/>
      <c r="BE196" s="495"/>
      <c r="BF196" s="495"/>
      <c r="BG196" s="495"/>
      <c r="BH196" s="495"/>
      <c r="BI196" s="495"/>
      <c r="BJ196" s="495"/>
      <c r="BK196" s="495"/>
      <c r="BL196" s="495"/>
      <c r="BM196" s="495"/>
      <c r="BN196" s="495"/>
      <c r="BO196" s="495"/>
      <c r="BP196" s="495"/>
      <c r="BQ196" s="495"/>
      <c r="BR196" s="495"/>
      <c r="BS196" s="495"/>
      <c r="BT196" s="495"/>
      <c r="BU196" s="495"/>
      <c r="BV196" s="495"/>
      <c r="BW196" s="495"/>
      <c r="BX196" s="495"/>
      <c r="BY196" s="495"/>
      <c r="BZ196" s="495"/>
      <c r="CA196" s="495"/>
      <c r="CB196" s="495"/>
      <c r="CC196" s="495"/>
      <c r="CD196" s="495"/>
      <c r="CE196" s="495"/>
      <c r="CF196" s="495"/>
      <c r="CG196" s="495"/>
      <c r="CH196" s="495"/>
      <c r="CI196" s="495"/>
      <c r="CJ196" s="495"/>
      <c r="CK196" s="495"/>
      <c r="CL196" s="495"/>
      <c r="CM196" s="495"/>
      <c r="CN196" s="495"/>
      <c r="CO196" s="495"/>
      <c r="CP196" s="495"/>
      <c r="CQ196" s="495"/>
      <c r="CR196" s="495"/>
      <c r="CS196" s="495"/>
      <c r="CT196" s="495"/>
      <c r="CU196" s="495"/>
      <c r="CV196" s="495"/>
      <c r="CW196" s="495"/>
      <c r="CX196" s="495"/>
      <c r="CY196" s="495"/>
      <c r="CZ196" s="495"/>
      <c r="DA196" s="495"/>
      <c r="DB196" s="495"/>
      <c r="DC196" s="495"/>
      <c r="DD196" s="495"/>
      <c r="DE196" s="495"/>
      <c r="DF196" s="495"/>
      <c r="DG196" s="495"/>
      <c r="DH196" s="495"/>
      <c r="DI196" s="495"/>
      <c r="DJ196" s="495"/>
      <c r="DK196" s="495"/>
      <c r="DL196" s="495"/>
      <c r="DM196" s="495"/>
      <c r="DN196" s="495"/>
      <c r="DO196" s="495"/>
      <c r="DP196" s="495"/>
      <c r="DQ196" s="495"/>
      <c r="DR196" s="495"/>
      <c r="DS196" s="495"/>
      <c r="DT196" s="495"/>
      <c r="DU196" s="495"/>
      <c r="DV196" s="495"/>
      <c r="DW196" s="495"/>
      <c r="DX196" s="495"/>
      <c r="DY196" s="495"/>
      <c r="DZ196" s="495"/>
      <c r="EA196" s="495"/>
      <c r="EB196" s="495"/>
      <c r="EC196" s="495"/>
      <c r="ED196" s="495"/>
      <c r="EE196" s="495"/>
      <c r="EF196" s="495"/>
      <c r="EG196" s="495"/>
      <c r="EH196" s="495"/>
      <c r="EI196" s="495"/>
      <c r="EJ196" s="495"/>
      <c r="EK196" s="495"/>
      <c r="EL196" s="495"/>
      <c r="EM196" s="495"/>
      <c r="EN196" s="495"/>
      <c r="EO196" s="495"/>
      <c r="EP196" s="495"/>
      <c r="EQ196" s="495"/>
      <c r="ER196" s="495"/>
      <c r="ES196" s="495"/>
      <c r="ET196" s="495"/>
      <c r="EU196" s="495"/>
      <c r="EV196" s="495"/>
      <c r="EW196" s="495"/>
      <c r="EX196" s="495"/>
      <c r="EY196" s="495"/>
      <c r="EZ196" s="495"/>
      <c r="FA196" s="495"/>
      <c r="FB196" s="495"/>
    </row>
    <row r="197" spans="1:158" s="325" customFormat="1" ht="15" hidden="1" customHeight="1" thickBot="1" x14ac:dyDescent="0.3">
      <c r="A197" s="586" t="s">
        <v>10</v>
      </c>
      <c r="B197" s="593"/>
      <c r="C197" s="593"/>
      <c r="D197" s="593"/>
      <c r="E197" s="593"/>
      <c r="F197" s="593"/>
      <c r="G197" s="495"/>
      <c r="H197" s="495"/>
      <c r="I197" s="495"/>
      <c r="J197" s="495"/>
      <c r="K197" s="495"/>
      <c r="L197" s="495"/>
      <c r="M197" s="495"/>
      <c r="N197" s="495"/>
      <c r="O197" s="495"/>
      <c r="P197" s="495"/>
      <c r="Q197" s="495"/>
      <c r="R197" s="495"/>
      <c r="S197" s="495"/>
      <c r="T197" s="495"/>
      <c r="U197" s="495"/>
      <c r="V197" s="495"/>
      <c r="W197" s="495"/>
      <c r="X197" s="495"/>
      <c r="Y197" s="495"/>
      <c r="Z197" s="495"/>
      <c r="AA197" s="495"/>
      <c r="AB197" s="495"/>
      <c r="AC197" s="495"/>
      <c r="AD197" s="495"/>
      <c r="AE197" s="495"/>
      <c r="AF197" s="495"/>
      <c r="AG197" s="495"/>
      <c r="AH197" s="495"/>
      <c r="AI197" s="495"/>
      <c r="AJ197" s="495"/>
      <c r="AK197" s="495"/>
      <c r="AL197" s="495"/>
      <c r="AM197" s="495"/>
      <c r="AN197" s="495"/>
      <c r="AO197" s="495"/>
      <c r="AP197" s="495"/>
      <c r="AQ197" s="495"/>
      <c r="AR197" s="495"/>
      <c r="AS197" s="495"/>
      <c r="AT197" s="495"/>
      <c r="AU197" s="495"/>
      <c r="AV197" s="495"/>
      <c r="AW197" s="495"/>
      <c r="AX197" s="495"/>
      <c r="AY197" s="495"/>
      <c r="AZ197" s="495"/>
      <c r="BA197" s="495"/>
      <c r="BB197" s="495"/>
      <c r="BC197" s="495"/>
      <c r="BD197" s="495"/>
      <c r="BE197" s="495"/>
      <c r="BF197" s="495"/>
      <c r="BG197" s="495"/>
      <c r="BH197" s="495"/>
      <c r="BI197" s="495"/>
      <c r="BJ197" s="495"/>
      <c r="BK197" s="495"/>
      <c r="BL197" s="495"/>
      <c r="BM197" s="495"/>
      <c r="BN197" s="495"/>
      <c r="BO197" s="495"/>
      <c r="BP197" s="495"/>
      <c r="BQ197" s="495"/>
      <c r="BR197" s="495"/>
      <c r="BS197" s="495"/>
      <c r="BT197" s="495"/>
      <c r="BU197" s="495"/>
      <c r="BV197" s="495"/>
      <c r="BW197" s="495"/>
      <c r="BX197" s="495"/>
      <c r="BY197" s="495"/>
      <c r="BZ197" s="495"/>
      <c r="CA197" s="495"/>
      <c r="CB197" s="495"/>
      <c r="CC197" s="495"/>
      <c r="CD197" s="495"/>
      <c r="CE197" s="495"/>
      <c r="CF197" s="495"/>
      <c r="CG197" s="495"/>
      <c r="CH197" s="495"/>
      <c r="CI197" s="495"/>
      <c r="CJ197" s="495"/>
      <c r="CK197" s="495"/>
      <c r="CL197" s="495"/>
      <c r="CM197" s="495"/>
      <c r="CN197" s="495"/>
      <c r="CO197" s="495"/>
      <c r="CP197" s="495"/>
      <c r="CQ197" s="495"/>
      <c r="CR197" s="495"/>
      <c r="CS197" s="495"/>
      <c r="CT197" s="495"/>
      <c r="CU197" s="495"/>
      <c r="CV197" s="495"/>
      <c r="CW197" s="495"/>
      <c r="CX197" s="495"/>
      <c r="CY197" s="495"/>
      <c r="CZ197" s="495"/>
      <c r="DA197" s="495"/>
      <c r="DB197" s="495"/>
      <c r="DC197" s="495"/>
      <c r="DD197" s="495"/>
      <c r="DE197" s="495"/>
      <c r="DF197" s="495"/>
      <c r="DG197" s="495"/>
      <c r="DH197" s="495"/>
      <c r="DI197" s="495"/>
      <c r="DJ197" s="495"/>
      <c r="DK197" s="495"/>
      <c r="DL197" s="495"/>
      <c r="DM197" s="495"/>
      <c r="DN197" s="495"/>
      <c r="DO197" s="495"/>
      <c r="DP197" s="495"/>
      <c r="DQ197" s="495"/>
      <c r="DR197" s="495"/>
      <c r="DS197" s="495"/>
      <c r="DT197" s="495"/>
      <c r="DU197" s="495"/>
      <c r="DV197" s="495"/>
      <c r="DW197" s="495"/>
      <c r="DX197" s="495"/>
      <c r="DY197" s="495"/>
      <c r="DZ197" s="495"/>
      <c r="EA197" s="495"/>
      <c r="EB197" s="495"/>
      <c r="EC197" s="495"/>
      <c r="ED197" s="495"/>
      <c r="EE197" s="495"/>
      <c r="EF197" s="495"/>
      <c r="EG197" s="495"/>
      <c r="EH197" s="495"/>
      <c r="EI197" s="495"/>
      <c r="EJ197" s="495"/>
      <c r="EK197" s="495"/>
      <c r="EL197" s="495"/>
      <c r="EM197" s="495"/>
      <c r="EN197" s="495"/>
      <c r="EO197" s="495"/>
      <c r="EP197" s="495"/>
      <c r="EQ197" s="495"/>
      <c r="ER197" s="495"/>
      <c r="ES197" s="495"/>
      <c r="ET197" s="495"/>
      <c r="EU197" s="495"/>
      <c r="EV197" s="495"/>
      <c r="EW197" s="495"/>
      <c r="EX197" s="495"/>
      <c r="EY197" s="495"/>
      <c r="EZ197" s="495"/>
      <c r="FA197" s="495"/>
      <c r="FB197" s="495"/>
    </row>
    <row r="198" spans="1:158" s="325" customFormat="1" ht="14.25" hidden="1" customHeight="1" x14ac:dyDescent="0.25">
      <c r="A198" s="614" t="s">
        <v>284</v>
      </c>
      <c r="B198" s="225"/>
      <c r="C198" s="225"/>
      <c r="D198" s="225"/>
      <c r="E198" s="225"/>
      <c r="F198" s="225"/>
      <c r="G198" s="495"/>
      <c r="H198" s="495"/>
      <c r="I198" s="495"/>
      <c r="J198" s="495"/>
      <c r="K198" s="495"/>
      <c r="L198" s="495"/>
      <c r="M198" s="495"/>
      <c r="N198" s="495"/>
      <c r="O198" s="495"/>
      <c r="P198" s="495"/>
      <c r="Q198" s="495"/>
      <c r="R198" s="495"/>
      <c r="S198" s="495"/>
      <c r="T198" s="495"/>
      <c r="U198" s="495"/>
      <c r="V198" s="495"/>
      <c r="W198" s="495"/>
      <c r="X198" s="495"/>
      <c r="Y198" s="495"/>
      <c r="Z198" s="495"/>
      <c r="AA198" s="495"/>
      <c r="AB198" s="495"/>
      <c r="AC198" s="495"/>
      <c r="AD198" s="495"/>
      <c r="AE198" s="495"/>
      <c r="AF198" s="495"/>
      <c r="AG198" s="495"/>
      <c r="AH198" s="495"/>
      <c r="AI198" s="495"/>
      <c r="AJ198" s="495"/>
      <c r="AK198" s="495"/>
      <c r="AL198" s="495"/>
      <c r="AM198" s="495"/>
      <c r="AN198" s="495"/>
      <c r="AO198" s="495"/>
      <c r="AP198" s="495"/>
      <c r="AQ198" s="495"/>
      <c r="AR198" s="495"/>
      <c r="AS198" s="495"/>
      <c r="AT198" s="495"/>
      <c r="AU198" s="495"/>
      <c r="AV198" s="495"/>
      <c r="AW198" s="495"/>
      <c r="AX198" s="495"/>
      <c r="AY198" s="495"/>
      <c r="AZ198" s="495"/>
      <c r="BA198" s="495"/>
      <c r="BB198" s="495"/>
      <c r="BC198" s="495"/>
      <c r="BD198" s="495"/>
      <c r="BE198" s="495"/>
      <c r="BF198" s="495"/>
      <c r="BG198" s="495"/>
      <c r="BH198" s="495"/>
      <c r="BI198" s="495"/>
      <c r="BJ198" s="495"/>
      <c r="BK198" s="495"/>
      <c r="BL198" s="495"/>
      <c r="BM198" s="495"/>
      <c r="BN198" s="495"/>
      <c r="BO198" s="495"/>
      <c r="BP198" s="495"/>
      <c r="BQ198" s="495"/>
      <c r="BR198" s="495"/>
      <c r="BS198" s="495"/>
      <c r="BT198" s="495"/>
      <c r="BU198" s="495"/>
      <c r="BV198" s="495"/>
      <c r="BW198" s="495"/>
      <c r="BX198" s="495"/>
      <c r="BY198" s="495"/>
      <c r="BZ198" s="495"/>
      <c r="CA198" s="495"/>
      <c r="CB198" s="495"/>
      <c r="CC198" s="495"/>
      <c r="CD198" s="495"/>
      <c r="CE198" s="495"/>
      <c r="CF198" s="495"/>
      <c r="CG198" s="495"/>
      <c r="CH198" s="495"/>
      <c r="CI198" s="495"/>
      <c r="CJ198" s="495"/>
      <c r="CK198" s="495"/>
      <c r="CL198" s="495"/>
      <c r="CM198" s="495"/>
      <c r="CN198" s="495"/>
      <c r="CO198" s="495"/>
      <c r="CP198" s="495"/>
      <c r="CQ198" s="495"/>
      <c r="CR198" s="495"/>
      <c r="CS198" s="495"/>
      <c r="CT198" s="495"/>
      <c r="CU198" s="495"/>
      <c r="CV198" s="495"/>
      <c r="CW198" s="495"/>
      <c r="CX198" s="495"/>
      <c r="CY198" s="495"/>
      <c r="CZ198" s="495"/>
      <c r="DA198" s="495"/>
      <c r="DB198" s="495"/>
      <c r="DC198" s="495"/>
      <c r="DD198" s="495"/>
      <c r="DE198" s="495"/>
      <c r="DF198" s="495"/>
      <c r="DG198" s="495"/>
      <c r="DH198" s="495"/>
      <c r="DI198" s="495"/>
      <c r="DJ198" s="495"/>
      <c r="DK198" s="495"/>
      <c r="DL198" s="495"/>
      <c r="DM198" s="495"/>
      <c r="DN198" s="495"/>
      <c r="DO198" s="495"/>
      <c r="DP198" s="495"/>
      <c r="DQ198" s="495"/>
      <c r="DR198" s="495"/>
      <c r="DS198" s="495"/>
      <c r="DT198" s="495"/>
      <c r="DU198" s="495"/>
      <c r="DV198" s="495"/>
      <c r="DW198" s="495"/>
      <c r="DX198" s="495"/>
      <c r="DY198" s="495"/>
      <c r="DZ198" s="495"/>
      <c r="EA198" s="495"/>
      <c r="EB198" s="495"/>
      <c r="EC198" s="495"/>
      <c r="ED198" s="495"/>
      <c r="EE198" s="495"/>
      <c r="EF198" s="495"/>
      <c r="EG198" s="495"/>
      <c r="EH198" s="495"/>
      <c r="EI198" s="495"/>
      <c r="EJ198" s="495"/>
      <c r="EK198" s="495"/>
      <c r="EL198" s="495"/>
      <c r="EM198" s="495"/>
      <c r="EN198" s="495"/>
      <c r="EO198" s="495"/>
      <c r="EP198" s="495"/>
      <c r="EQ198" s="495"/>
      <c r="ER198" s="495"/>
      <c r="ES198" s="495"/>
      <c r="ET198" s="495"/>
      <c r="EU198" s="495"/>
      <c r="EV198" s="495"/>
      <c r="EW198" s="495"/>
      <c r="EX198" s="495"/>
      <c r="EY198" s="495"/>
      <c r="EZ198" s="495"/>
      <c r="FA198" s="495"/>
      <c r="FB198" s="495"/>
    </row>
    <row r="199" spans="1:158" s="325" customFormat="1" ht="15" hidden="1" customHeight="1" x14ac:dyDescent="0.25">
      <c r="A199" s="605" t="s">
        <v>150</v>
      </c>
      <c r="B199" s="225"/>
      <c r="C199" s="225"/>
      <c r="D199" s="225"/>
      <c r="E199" s="225"/>
      <c r="F199" s="225"/>
      <c r="G199" s="495"/>
      <c r="H199" s="495"/>
      <c r="I199" s="495"/>
      <c r="J199" s="495"/>
      <c r="K199" s="495"/>
      <c r="L199" s="495"/>
      <c r="M199" s="495"/>
      <c r="N199" s="495"/>
      <c r="O199" s="495"/>
      <c r="P199" s="495"/>
      <c r="Q199" s="495"/>
      <c r="R199" s="495"/>
      <c r="S199" s="495"/>
      <c r="T199" s="495"/>
      <c r="U199" s="495"/>
      <c r="V199" s="495"/>
      <c r="W199" s="495"/>
      <c r="X199" s="495"/>
      <c r="Y199" s="495"/>
      <c r="Z199" s="495"/>
      <c r="AA199" s="495"/>
      <c r="AB199" s="495"/>
      <c r="AC199" s="495"/>
      <c r="AD199" s="495"/>
      <c r="AE199" s="495"/>
      <c r="AF199" s="495"/>
      <c r="AG199" s="495"/>
      <c r="AH199" s="495"/>
      <c r="AI199" s="495"/>
      <c r="AJ199" s="495"/>
      <c r="AK199" s="495"/>
      <c r="AL199" s="495"/>
      <c r="AM199" s="495"/>
      <c r="AN199" s="495"/>
      <c r="AO199" s="495"/>
      <c r="AP199" s="495"/>
      <c r="AQ199" s="495"/>
      <c r="AR199" s="495"/>
      <c r="AS199" s="495"/>
      <c r="AT199" s="495"/>
      <c r="AU199" s="495"/>
      <c r="AV199" s="495"/>
      <c r="AW199" s="495"/>
      <c r="AX199" s="495"/>
      <c r="AY199" s="495"/>
      <c r="AZ199" s="495"/>
      <c r="BA199" s="495"/>
      <c r="BB199" s="495"/>
      <c r="BC199" s="495"/>
      <c r="BD199" s="495"/>
      <c r="BE199" s="495"/>
      <c r="BF199" s="495"/>
      <c r="BG199" s="495"/>
      <c r="BH199" s="495"/>
      <c r="BI199" s="495"/>
      <c r="BJ199" s="495"/>
      <c r="BK199" s="495"/>
      <c r="BL199" s="495"/>
      <c r="BM199" s="495"/>
      <c r="BN199" s="495"/>
      <c r="BO199" s="495"/>
      <c r="BP199" s="495"/>
      <c r="BQ199" s="495"/>
      <c r="BR199" s="495"/>
      <c r="BS199" s="495"/>
      <c r="BT199" s="495"/>
      <c r="BU199" s="495"/>
      <c r="BV199" s="495"/>
      <c r="BW199" s="495"/>
      <c r="BX199" s="495"/>
      <c r="BY199" s="495"/>
      <c r="BZ199" s="495"/>
      <c r="CA199" s="495"/>
      <c r="CB199" s="495"/>
      <c r="CC199" s="495"/>
      <c r="CD199" s="495"/>
      <c r="CE199" s="495"/>
      <c r="CF199" s="495"/>
      <c r="CG199" s="495"/>
      <c r="CH199" s="495"/>
      <c r="CI199" s="495"/>
      <c r="CJ199" s="495"/>
      <c r="CK199" s="495"/>
      <c r="CL199" s="495"/>
      <c r="CM199" s="495"/>
      <c r="CN199" s="495"/>
      <c r="CO199" s="495"/>
      <c r="CP199" s="495"/>
      <c r="CQ199" s="495"/>
      <c r="CR199" s="495"/>
      <c r="CS199" s="495"/>
      <c r="CT199" s="495"/>
      <c r="CU199" s="495"/>
      <c r="CV199" s="495"/>
      <c r="CW199" s="495"/>
      <c r="CX199" s="495"/>
      <c r="CY199" s="495"/>
      <c r="CZ199" s="495"/>
      <c r="DA199" s="495"/>
      <c r="DB199" s="495"/>
      <c r="DC199" s="495"/>
      <c r="DD199" s="495"/>
      <c r="DE199" s="495"/>
      <c r="DF199" s="495"/>
      <c r="DG199" s="495"/>
      <c r="DH199" s="495"/>
      <c r="DI199" s="495"/>
      <c r="DJ199" s="495"/>
      <c r="DK199" s="495"/>
      <c r="DL199" s="495"/>
      <c r="DM199" s="495"/>
      <c r="DN199" s="495"/>
      <c r="DO199" s="495"/>
      <c r="DP199" s="495"/>
      <c r="DQ199" s="495"/>
      <c r="DR199" s="495"/>
      <c r="DS199" s="495"/>
      <c r="DT199" s="495"/>
      <c r="DU199" s="495"/>
      <c r="DV199" s="495"/>
      <c r="DW199" s="495"/>
      <c r="DX199" s="495"/>
      <c r="DY199" s="495"/>
      <c r="DZ199" s="495"/>
      <c r="EA199" s="495"/>
      <c r="EB199" s="495"/>
      <c r="EC199" s="495"/>
      <c r="ED199" s="495"/>
      <c r="EE199" s="495"/>
      <c r="EF199" s="495"/>
      <c r="EG199" s="495"/>
      <c r="EH199" s="495"/>
      <c r="EI199" s="495"/>
      <c r="EJ199" s="495"/>
      <c r="EK199" s="495"/>
      <c r="EL199" s="495"/>
      <c r="EM199" s="495"/>
      <c r="EN199" s="495"/>
      <c r="EO199" s="495"/>
      <c r="EP199" s="495"/>
      <c r="EQ199" s="495"/>
      <c r="ER199" s="495"/>
      <c r="ES199" s="495"/>
      <c r="ET199" s="495"/>
      <c r="EU199" s="495"/>
      <c r="EV199" s="495"/>
      <c r="EW199" s="495"/>
      <c r="EX199" s="495"/>
      <c r="EY199" s="495"/>
      <c r="EZ199" s="495"/>
      <c r="FA199" s="495"/>
      <c r="FB199" s="495"/>
    </row>
    <row r="200" spans="1:158" s="325" customFormat="1" ht="15" hidden="1" customHeight="1" x14ac:dyDescent="0.25">
      <c r="A200" s="500" t="s">
        <v>116</v>
      </c>
      <c r="B200" s="225"/>
      <c r="C200" s="225"/>
      <c r="D200" s="225"/>
      <c r="E200" s="225"/>
      <c r="F200" s="225"/>
      <c r="G200" s="495"/>
      <c r="H200" s="495"/>
      <c r="I200" s="495"/>
      <c r="J200" s="495"/>
      <c r="K200" s="495"/>
      <c r="L200" s="495"/>
      <c r="M200" s="495"/>
      <c r="N200" s="495"/>
      <c r="O200" s="495"/>
      <c r="P200" s="495"/>
      <c r="Q200" s="495"/>
      <c r="R200" s="495"/>
      <c r="S200" s="495"/>
      <c r="T200" s="495"/>
      <c r="U200" s="495"/>
      <c r="V200" s="495"/>
      <c r="W200" s="495"/>
      <c r="X200" s="495"/>
      <c r="Y200" s="495"/>
      <c r="Z200" s="495"/>
      <c r="AA200" s="495"/>
      <c r="AB200" s="495"/>
      <c r="AC200" s="495"/>
      <c r="AD200" s="495"/>
      <c r="AE200" s="495"/>
      <c r="AF200" s="495"/>
      <c r="AG200" s="495"/>
      <c r="AH200" s="495"/>
      <c r="AI200" s="495"/>
      <c r="AJ200" s="495"/>
      <c r="AK200" s="495"/>
      <c r="AL200" s="495"/>
      <c r="AM200" s="495"/>
      <c r="AN200" s="495"/>
      <c r="AO200" s="495"/>
      <c r="AP200" s="495"/>
      <c r="AQ200" s="495"/>
      <c r="AR200" s="495"/>
      <c r="AS200" s="495"/>
      <c r="AT200" s="495"/>
      <c r="AU200" s="495"/>
      <c r="AV200" s="495"/>
      <c r="AW200" s="495"/>
      <c r="AX200" s="495"/>
      <c r="AY200" s="495"/>
      <c r="AZ200" s="495"/>
      <c r="BA200" s="495"/>
      <c r="BB200" s="495"/>
      <c r="BC200" s="495"/>
      <c r="BD200" s="495"/>
      <c r="BE200" s="495"/>
      <c r="BF200" s="495"/>
      <c r="BG200" s="495"/>
      <c r="BH200" s="495"/>
      <c r="BI200" s="495"/>
      <c r="BJ200" s="495"/>
      <c r="BK200" s="495"/>
      <c r="BL200" s="495"/>
      <c r="BM200" s="495"/>
      <c r="BN200" s="495"/>
      <c r="BO200" s="495"/>
      <c r="BP200" s="495"/>
      <c r="BQ200" s="495"/>
      <c r="BR200" s="495"/>
      <c r="BS200" s="495"/>
      <c r="BT200" s="495"/>
      <c r="BU200" s="495"/>
      <c r="BV200" s="495"/>
      <c r="BW200" s="495"/>
      <c r="BX200" s="495"/>
      <c r="BY200" s="495"/>
      <c r="BZ200" s="495"/>
      <c r="CA200" s="495"/>
      <c r="CB200" s="495"/>
      <c r="CC200" s="495"/>
      <c r="CD200" s="495"/>
      <c r="CE200" s="495"/>
      <c r="CF200" s="495"/>
      <c r="CG200" s="495"/>
      <c r="CH200" s="495"/>
      <c r="CI200" s="495"/>
      <c r="CJ200" s="495"/>
      <c r="CK200" s="495"/>
      <c r="CL200" s="495"/>
      <c r="CM200" s="495"/>
      <c r="CN200" s="495"/>
      <c r="CO200" s="495"/>
      <c r="CP200" s="495"/>
      <c r="CQ200" s="495"/>
      <c r="CR200" s="495"/>
      <c r="CS200" s="495"/>
      <c r="CT200" s="495"/>
      <c r="CU200" s="495"/>
      <c r="CV200" s="495"/>
      <c r="CW200" s="495"/>
      <c r="CX200" s="495"/>
      <c r="CY200" s="495"/>
      <c r="CZ200" s="495"/>
      <c r="DA200" s="495"/>
      <c r="DB200" s="495"/>
      <c r="DC200" s="495"/>
      <c r="DD200" s="495"/>
      <c r="DE200" s="495"/>
      <c r="DF200" s="495"/>
      <c r="DG200" s="495"/>
      <c r="DH200" s="495"/>
      <c r="DI200" s="495"/>
      <c r="DJ200" s="495"/>
      <c r="DK200" s="495"/>
      <c r="DL200" s="495"/>
      <c r="DM200" s="495"/>
      <c r="DN200" s="495"/>
      <c r="DO200" s="495"/>
      <c r="DP200" s="495"/>
      <c r="DQ200" s="495"/>
      <c r="DR200" s="495"/>
      <c r="DS200" s="495"/>
      <c r="DT200" s="495"/>
      <c r="DU200" s="495"/>
      <c r="DV200" s="495"/>
      <c r="DW200" s="495"/>
      <c r="DX200" s="495"/>
      <c r="DY200" s="495"/>
      <c r="DZ200" s="495"/>
      <c r="EA200" s="495"/>
      <c r="EB200" s="495"/>
      <c r="EC200" s="495"/>
      <c r="ED200" s="495"/>
      <c r="EE200" s="495"/>
      <c r="EF200" s="495"/>
      <c r="EG200" s="495"/>
      <c r="EH200" s="495"/>
      <c r="EI200" s="495"/>
      <c r="EJ200" s="495"/>
      <c r="EK200" s="495"/>
      <c r="EL200" s="495"/>
      <c r="EM200" s="495"/>
      <c r="EN200" s="495"/>
      <c r="EO200" s="495"/>
      <c r="EP200" s="495"/>
      <c r="EQ200" s="495"/>
      <c r="ER200" s="495"/>
      <c r="ES200" s="495"/>
      <c r="ET200" s="495"/>
      <c r="EU200" s="495"/>
      <c r="EV200" s="495"/>
      <c r="EW200" s="495"/>
      <c r="EX200" s="495"/>
      <c r="EY200" s="495"/>
      <c r="EZ200" s="495"/>
      <c r="FA200" s="495"/>
      <c r="FB200" s="495"/>
    </row>
    <row r="201" spans="1:158" s="325" customFormat="1" ht="30" hidden="1" x14ac:dyDescent="0.25">
      <c r="A201" s="615" t="s">
        <v>243</v>
      </c>
      <c r="B201" s="225"/>
      <c r="C201" s="612">
        <v>799</v>
      </c>
      <c r="D201" s="225"/>
      <c r="E201" s="225"/>
      <c r="F201" s="225"/>
      <c r="G201" s="495"/>
      <c r="H201" s="495"/>
      <c r="I201" s="495"/>
      <c r="J201" s="495"/>
      <c r="K201" s="495"/>
      <c r="L201" s="495"/>
      <c r="M201" s="495"/>
      <c r="N201" s="495"/>
      <c r="O201" s="495"/>
      <c r="P201" s="495"/>
      <c r="Q201" s="495"/>
      <c r="R201" s="495"/>
      <c r="S201" s="495"/>
      <c r="T201" s="495"/>
      <c r="U201" s="495"/>
      <c r="V201" s="495"/>
      <c r="W201" s="495"/>
      <c r="X201" s="495"/>
      <c r="Y201" s="495"/>
      <c r="Z201" s="495"/>
      <c r="AA201" s="495"/>
      <c r="AB201" s="495"/>
      <c r="AC201" s="495"/>
      <c r="AD201" s="495"/>
      <c r="AE201" s="495"/>
      <c r="AF201" s="495"/>
      <c r="AG201" s="495"/>
      <c r="AH201" s="495"/>
      <c r="AI201" s="495"/>
      <c r="AJ201" s="495"/>
      <c r="AK201" s="495"/>
      <c r="AL201" s="495"/>
      <c r="AM201" s="495"/>
      <c r="AN201" s="495"/>
      <c r="AO201" s="495"/>
      <c r="AP201" s="495"/>
      <c r="AQ201" s="495"/>
      <c r="AR201" s="495"/>
      <c r="AS201" s="495"/>
      <c r="AT201" s="495"/>
      <c r="AU201" s="495"/>
      <c r="AV201" s="495"/>
      <c r="AW201" s="495"/>
      <c r="AX201" s="495"/>
      <c r="AY201" s="495"/>
      <c r="AZ201" s="495"/>
      <c r="BA201" s="495"/>
      <c r="BB201" s="495"/>
      <c r="BC201" s="495"/>
      <c r="BD201" s="495"/>
      <c r="BE201" s="495"/>
      <c r="BF201" s="495"/>
      <c r="BG201" s="495"/>
      <c r="BH201" s="495"/>
      <c r="BI201" s="495"/>
      <c r="BJ201" s="495"/>
      <c r="BK201" s="495"/>
      <c r="BL201" s="495"/>
      <c r="BM201" s="495"/>
      <c r="BN201" s="495"/>
      <c r="BO201" s="495"/>
      <c r="BP201" s="495"/>
      <c r="BQ201" s="495"/>
      <c r="BR201" s="495"/>
      <c r="BS201" s="495"/>
      <c r="BT201" s="495"/>
      <c r="BU201" s="495"/>
      <c r="BV201" s="495"/>
      <c r="BW201" s="495"/>
      <c r="BX201" s="495"/>
      <c r="BY201" s="495"/>
      <c r="BZ201" s="495"/>
      <c r="CA201" s="495"/>
      <c r="CB201" s="495"/>
      <c r="CC201" s="495"/>
      <c r="CD201" s="495"/>
      <c r="CE201" s="495"/>
      <c r="CF201" s="495"/>
      <c r="CG201" s="495"/>
      <c r="CH201" s="495"/>
      <c r="CI201" s="495"/>
      <c r="CJ201" s="495"/>
      <c r="CK201" s="495"/>
      <c r="CL201" s="495"/>
      <c r="CM201" s="495"/>
      <c r="CN201" s="495"/>
      <c r="CO201" s="495"/>
      <c r="CP201" s="495"/>
      <c r="CQ201" s="495"/>
      <c r="CR201" s="495"/>
      <c r="CS201" s="495"/>
      <c r="CT201" s="495"/>
      <c r="CU201" s="495"/>
      <c r="CV201" s="495"/>
      <c r="CW201" s="495"/>
      <c r="CX201" s="495"/>
      <c r="CY201" s="495"/>
      <c r="CZ201" s="495"/>
      <c r="DA201" s="495"/>
      <c r="DB201" s="495"/>
      <c r="DC201" s="495"/>
      <c r="DD201" s="495"/>
      <c r="DE201" s="495"/>
      <c r="DF201" s="495"/>
      <c r="DG201" s="495"/>
      <c r="DH201" s="495"/>
      <c r="DI201" s="495"/>
      <c r="DJ201" s="495"/>
      <c r="DK201" s="495"/>
      <c r="DL201" s="495"/>
      <c r="DM201" s="495"/>
      <c r="DN201" s="495"/>
      <c r="DO201" s="495"/>
      <c r="DP201" s="495"/>
      <c r="DQ201" s="495"/>
      <c r="DR201" s="495"/>
      <c r="DS201" s="495"/>
      <c r="DT201" s="495"/>
      <c r="DU201" s="495"/>
      <c r="DV201" s="495"/>
      <c r="DW201" s="495"/>
      <c r="DX201" s="495"/>
      <c r="DY201" s="495"/>
      <c r="DZ201" s="495"/>
      <c r="EA201" s="495"/>
      <c r="EB201" s="495"/>
      <c r="EC201" s="495"/>
      <c r="ED201" s="495"/>
      <c r="EE201" s="495"/>
      <c r="EF201" s="495"/>
      <c r="EG201" s="495"/>
      <c r="EH201" s="495"/>
      <c r="EI201" s="495"/>
      <c r="EJ201" s="495"/>
      <c r="EK201" s="495"/>
      <c r="EL201" s="495"/>
      <c r="EM201" s="495"/>
      <c r="EN201" s="495"/>
      <c r="EO201" s="495"/>
      <c r="EP201" s="495"/>
      <c r="EQ201" s="495"/>
      <c r="ER201" s="495"/>
      <c r="ES201" s="495"/>
      <c r="ET201" s="495"/>
      <c r="EU201" s="495"/>
      <c r="EV201" s="495"/>
      <c r="EW201" s="495"/>
      <c r="EX201" s="495"/>
      <c r="EY201" s="495"/>
      <c r="EZ201" s="495"/>
      <c r="FA201" s="495"/>
      <c r="FB201" s="495"/>
    </row>
    <row r="202" spans="1:158" s="325" customFormat="1" ht="30" hidden="1" x14ac:dyDescent="0.25">
      <c r="A202" s="615" t="s">
        <v>244</v>
      </c>
      <c r="B202" s="225"/>
      <c r="C202" s="612">
        <v>2700</v>
      </c>
      <c r="D202" s="225"/>
      <c r="E202" s="225"/>
      <c r="F202" s="225"/>
      <c r="G202" s="495"/>
      <c r="H202" s="495"/>
      <c r="I202" s="495"/>
      <c r="J202" s="495"/>
      <c r="K202" s="495"/>
      <c r="L202" s="495"/>
      <c r="M202" s="495"/>
      <c r="N202" s="495"/>
      <c r="O202" s="495"/>
      <c r="P202" s="495"/>
      <c r="Q202" s="495"/>
      <c r="R202" s="495"/>
      <c r="S202" s="495"/>
      <c r="T202" s="495"/>
      <c r="U202" s="495"/>
      <c r="V202" s="495"/>
      <c r="W202" s="495"/>
      <c r="X202" s="495"/>
      <c r="Y202" s="495"/>
      <c r="Z202" s="495"/>
      <c r="AA202" s="495"/>
      <c r="AB202" s="495"/>
      <c r="AC202" s="495"/>
      <c r="AD202" s="495"/>
      <c r="AE202" s="495"/>
      <c r="AF202" s="495"/>
      <c r="AG202" s="495"/>
      <c r="AH202" s="495"/>
      <c r="AI202" s="495"/>
      <c r="AJ202" s="495"/>
      <c r="AK202" s="495"/>
      <c r="AL202" s="495"/>
      <c r="AM202" s="495"/>
      <c r="AN202" s="495"/>
      <c r="AO202" s="495"/>
      <c r="AP202" s="495"/>
      <c r="AQ202" s="495"/>
      <c r="AR202" s="495"/>
      <c r="AS202" s="495"/>
      <c r="AT202" s="495"/>
      <c r="AU202" s="495"/>
      <c r="AV202" s="495"/>
      <c r="AW202" s="495"/>
      <c r="AX202" s="495"/>
      <c r="AY202" s="495"/>
      <c r="AZ202" s="495"/>
      <c r="BA202" s="495"/>
      <c r="BB202" s="495"/>
      <c r="BC202" s="495"/>
      <c r="BD202" s="495"/>
      <c r="BE202" s="495"/>
      <c r="BF202" s="495"/>
      <c r="BG202" s="495"/>
      <c r="BH202" s="495"/>
      <c r="BI202" s="495"/>
      <c r="BJ202" s="495"/>
      <c r="BK202" s="495"/>
      <c r="BL202" s="495"/>
      <c r="BM202" s="495"/>
      <c r="BN202" s="495"/>
      <c r="BO202" s="495"/>
      <c r="BP202" s="495"/>
      <c r="BQ202" s="495"/>
      <c r="BR202" s="495"/>
      <c r="BS202" s="495"/>
      <c r="BT202" s="495"/>
      <c r="BU202" s="495"/>
      <c r="BV202" s="495"/>
      <c r="BW202" s="495"/>
      <c r="BX202" s="495"/>
      <c r="BY202" s="495"/>
      <c r="BZ202" s="495"/>
      <c r="CA202" s="495"/>
      <c r="CB202" s="495"/>
      <c r="CC202" s="495"/>
      <c r="CD202" s="495"/>
      <c r="CE202" s="495"/>
      <c r="CF202" s="495"/>
      <c r="CG202" s="495"/>
      <c r="CH202" s="495"/>
      <c r="CI202" s="495"/>
      <c r="CJ202" s="495"/>
      <c r="CK202" s="495"/>
      <c r="CL202" s="495"/>
      <c r="CM202" s="495"/>
      <c r="CN202" s="495"/>
      <c r="CO202" s="495"/>
      <c r="CP202" s="495"/>
      <c r="CQ202" s="495"/>
      <c r="CR202" s="495"/>
      <c r="CS202" s="495"/>
      <c r="CT202" s="495"/>
      <c r="CU202" s="495"/>
      <c r="CV202" s="495"/>
      <c r="CW202" s="495"/>
      <c r="CX202" s="495"/>
      <c r="CY202" s="495"/>
      <c r="CZ202" s="495"/>
      <c r="DA202" s="495"/>
      <c r="DB202" s="495"/>
      <c r="DC202" s="495"/>
      <c r="DD202" s="495"/>
      <c r="DE202" s="495"/>
      <c r="DF202" s="495"/>
      <c r="DG202" s="495"/>
      <c r="DH202" s="495"/>
      <c r="DI202" s="495"/>
      <c r="DJ202" s="495"/>
      <c r="DK202" s="495"/>
      <c r="DL202" s="495"/>
      <c r="DM202" s="495"/>
      <c r="DN202" s="495"/>
      <c r="DO202" s="495"/>
      <c r="DP202" s="495"/>
      <c r="DQ202" s="495"/>
      <c r="DR202" s="495"/>
      <c r="DS202" s="495"/>
      <c r="DT202" s="495"/>
      <c r="DU202" s="495"/>
      <c r="DV202" s="495"/>
      <c r="DW202" s="495"/>
      <c r="DX202" s="495"/>
      <c r="DY202" s="495"/>
      <c r="DZ202" s="495"/>
      <c r="EA202" s="495"/>
      <c r="EB202" s="495"/>
      <c r="EC202" s="495"/>
      <c r="ED202" s="495"/>
      <c r="EE202" s="495"/>
      <c r="EF202" s="495"/>
      <c r="EG202" s="495"/>
      <c r="EH202" s="495"/>
      <c r="EI202" s="495"/>
      <c r="EJ202" s="495"/>
      <c r="EK202" s="495"/>
      <c r="EL202" s="495"/>
      <c r="EM202" s="495"/>
      <c r="EN202" s="495"/>
      <c r="EO202" s="495"/>
      <c r="EP202" s="495"/>
      <c r="EQ202" s="495"/>
      <c r="ER202" s="495"/>
      <c r="ES202" s="495"/>
      <c r="ET202" s="495"/>
      <c r="EU202" s="495"/>
      <c r="EV202" s="495"/>
      <c r="EW202" s="495"/>
      <c r="EX202" s="495"/>
      <c r="EY202" s="495"/>
      <c r="EZ202" s="495"/>
      <c r="FA202" s="495"/>
      <c r="FB202" s="495"/>
    </row>
    <row r="203" spans="1:158" s="325" customFormat="1" hidden="1" x14ac:dyDescent="0.25">
      <c r="A203" s="606" t="s">
        <v>17</v>
      </c>
      <c r="B203" s="225"/>
      <c r="C203" s="612">
        <v>9000</v>
      </c>
      <c r="D203" s="225"/>
      <c r="E203" s="225"/>
      <c r="F203" s="225"/>
      <c r="G203" s="495"/>
      <c r="H203" s="495"/>
      <c r="I203" s="495"/>
      <c r="J203" s="495"/>
      <c r="K203" s="495"/>
      <c r="L203" s="495"/>
      <c r="M203" s="495"/>
      <c r="N203" s="495"/>
      <c r="O203" s="495"/>
      <c r="P203" s="495"/>
      <c r="Q203" s="495"/>
      <c r="R203" s="495"/>
      <c r="S203" s="495"/>
      <c r="T203" s="495"/>
      <c r="U203" s="495"/>
      <c r="V203" s="495"/>
      <c r="W203" s="495"/>
      <c r="X203" s="495"/>
      <c r="Y203" s="495"/>
      <c r="Z203" s="495"/>
      <c r="AA203" s="495"/>
      <c r="AB203" s="495"/>
      <c r="AC203" s="495"/>
      <c r="AD203" s="495"/>
      <c r="AE203" s="495"/>
      <c r="AF203" s="495"/>
      <c r="AG203" s="495"/>
      <c r="AH203" s="495"/>
      <c r="AI203" s="495"/>
      <c r="AJ203" s="495"/>
      <c r="AK203" s="495"/>
      <c r="AL203" s="495"/>
      <c r="AM203" s="495"/>
      <c r="AN203" s="495"/>
      <c r="AO203" s="495"/>
      <c r="AP203" s="495"/>
      <c r="AQ203" s="495"/>
      <c r="AR203" s="495"/>
      <c r="AS203" s="495"/>
      <c r="AT203" s="495"/>
      <c r="AU203" s="495"/>
      <c r="AV203" s="495"/>
      <c r="AW203" s="495"/>
      <c r="AX203" s="495"/>
      <c r="AY203" s="495"/>
      <c r="AZ203" s="495"/>
      <c r="BA203" s="495"/>
      <c r="BB203" s="495"/>
      <c r="BC203" s="495"/>
      <c r="BD203" s="495"/>
      <c r="BE203" s="495"/>
      <c r="BF203" s="495"/>
      <c r="BG203" s="495"/>
      <c r="BH203" s="495"/>
      <c r="BI203" s="495"/>
      <c r="BJ203" s="495"/>
      <c r="BK203" s="495"/>
      <c r="BL203" s="495"/>
      <c r="BM203" s="495"/>
      <c r="BN203" s="495"/>
      <c r="BO203" s="495"/>
      <c r="BP203" s="495"/>
      <c r="BQ203" s="495"/>
      <c r="BR203" s="495"/>
      <c r="BS203" s="495"/>
      <c r="BT203" s="495"/>
      <c r="BU203" s="495"/>
      <c r="BV203" s="495"/>
      <c r="BW203" s="495"/>
      <c r="BX203" s="495"/>
      <c r="BY203" s="495"/>
      <c r="BZ203" s="495"/>
      <c r="CA203" s="495"/>
      <c r="CB203" s="495"/>
      <c r="CC203" s="495"/>
      <c r="CD203" s="495"/>
      <c r="CE203" s="495"/>
      <c r="CF203" s="495"/>
      <c r="CG203" s="495"/>
      <c r="CH203" s="495"/>
      <c r="CI203" s="495"/>
      <c r="CJ203" s="495"/>
      <c r="CK203" s="495"/>
      <c r="CL203" s="495"/>
      <c r="CM203" s="495"/>
      <c r="CN203" s="495"/>
      <c r="CO203" s="495"/>
      <c r="CP203" s="495"/>
      <c r="CQ203" s="495"/>
      <c r="CR203" s="495"/>
      <c r="CS203" s="495"/>
      <c r="CT203" s="495"/>
      <c r="CU203" s="495"/>
      <c r="CV203" s="495"/>
      <c r="CW203" s="495"/>
      <c r="CX203" s="495"/>
      <c r="CY203" s="495"/>
      <c r="CZ203" s="495"/>
      <c r="DA203" s="495"/>
      <c r="DB203" s="495"/>
      <c r="DC203" s="495"/>
      <c r="DD203" s="495"/>
      <c r="DE203" s="495"/>
      <c r="DF203" s="495"/>
      <c r="DG203" s="495"/>
      <c r="DH203" s="495"/>
      <c r="DI203" s="495"/>
      <c r="DJ203" s="495"/>
      <c r="DK203" s="495"/>
      <c r="DL203" s="495"/>
      <c r="DM203" s="495"/>
      <c r="DN203" s="495"/>
      <c r="DO203" s="495"/>
      <c r="DP203" s="495"/>
      <c r="DQ203" s="495"/>
      <c r="DR203" s="495"/>
      <c r="DS203" s="495"/>
      <c r="DT203" s="495"/>
      <c r="DU203" s="495"/>
      <c r="DV203" s="495"/>
      <c r="DW203" s="495"/>
      <c r="DX203" s="495"/>
      <c r="DY203" s="495"/>
      <c r="DZ203" s="495"/>
      <c r="EA203" s="495"/>
      <c r="EB203" s="495"/>
      <c r="EC203" s="495"/>
      <c r="ED203" s="495"/>
      <c r="EE203" s="495"/>
      <c r="EF203" s="495"/>
      <c r="EG203" s="495"/>
      <c r="EH203" s="495"/>
      <c r="EI203" s="495"/>
      <c r="EJ203" s="495"/>
      <c r="EK203" s="495"/>
      <c r="EL203" s="495"/>
      <c r="EM203" s="495"/>
      <c r="EN203" s="495"/>
      <c r="EO203" s="495"/>
      <c r="EP203" s="495"/>
      <c r="EQ203" s="495"/>
      <c r="ER203" s="495"/>
      <c r="ES203" s="495"/>
      <c r="ET203" s="495"/>
      <c r="EU203" s="495"/>
      <c r="EV203" s="495"/>
      <c r="EW203" s="495"/>
      <c r="EX203" s="495"/>
      <c r="EY203" s="495"/>
      <c r="EZ203" s="495"/>
      <c r="FA203" s="495"/>
      <c r="FB203" s="495"/>
    </row>
    <row r="204" spans="1:158" s="325" customFormat="1" hidden="1" x14ac:dyDescent="0.25">
      <c r="A204" s="553" t="s">
        <v>55</v>
      </c>
      <c r="B204" s="225"/>
      <c r="C204" s="612">
        <v>5000</v>
      </c>
      <c r="D204" s="225"/>
      <c r="E204" s="225"/>
      <c r="F204" s="225"/>
      <c r="G204" s="495"/>
      <c r="H204" s="495"/>
      <c r="I204" s="495"/>
      <c r="J204" s="495"/>
      <c r="K204" s="495"/>
      <c r="L204" s="495"/>
      <c r="M204" s="495"/>
      <c r="N204" s="495"/>
      <c r="O204" s="495"/>
      <c r="P204" s="495"/>
      <c r="Q204" s="495"/>
      <c r="R204" s="495"/>
      <c r="S204" s="495"/>
      <c r="T204" s="495"/>
      <c r="U204" s="495"/>
      <c r="V204" s="495"/>
      <c r="W204" s="495"/>
      <c r="X204" s="495"/>
      <c r="Y204" s="495"/>
      <c r="Z204" s="495"/>
      <c r="AA204" s="495"/>
      <c r="AB204" s="495"/>
      <c r="AC204" s="495"/>
      <c r="AD204" s="495"/>
      <c r="AE204" s="495"/>
      <c r="AF204" s="495"/>
      <c r="AG204" s="495"/>
      <c r="AH204" s="495"/>
      <c r="AI204" s="495"/>
      <c r="AJ204" s="495"/>
      <c r="AK204" s="495"/>
      <c r="AL204" s="495"/>
      <c r="AM204" s="495"/>
      <c r="AN204" s="495"/>
      <c r="AO204" s="495"/>
      <c r="AP204" s="495"/>
      <c r="AQ204" s="495"/>
      <c r="AR204" s="495"/>
      <c r="AS204" s="495"/>
      <c r="AT204" s="495"/>
      <c r="AU204" s="495"/>
      <c r="AV204" s="495"/>
      <c r="AW204" s="495"/>
      <c r="AX204" s="495"/>
      <c r="AY204" s="495"/>
      <c r="AZ204" s="495"/>
      <c r="BA204" s="495"/>
      <c r="BB204" s="495"/>
      <c r="BC204" s="495"/>
      <c r="BD204" s="495"/>
      <c r="BE204" s="495"/>
      <c r="BF204" s="495"/>
      <c r="BG204" s="495"/>
      <c r="BH204" s="495"/>
      <c r="BI204" s="495"/>
      <c r="BJ204" s="495"/>
      <c r="BK204" s="495"/>
      <c r="BL204" s="495"/>
      <c r="BM204" s="495"/>
      <c r="BN204" s="495"/>
      <c r="BO204" s="495"/>
      <c r="BP204" s="495"/>
      <c r="BQ204" s="495"/>
      <c r="BR204" s="495"/>
      <c r="BS204" s="495"/>
      <c r="BT204" s="495"/>
      <c r="BU204" s="495"/>
      <c r="BV204" s="495"/>
      <c r="BW204" s="495"/>
      <c r="BX204" s="495"/>
      <c r="BY204" s="495"/>
      <c r="BZ204" s="495"/>
      <c r="CA204" s="495"/>
      <c r="CB204" s="495"/>
      <c r="CC204" s="495"/>
      <c r="CD204" s="495"/>
      <c r="CE204" s="495"/>
      <c r="CF204" s="495"/>
      <c r="CG204" s="495"/>
      <c r="CH204" s="495"/>
      <c r="CI204" s="495"/>
      <c r="CJ204" s="495"/>
      <c r="CK204" s="495"/>
      <c r="CL204" s="495"/>
      <c r="CM204" s="495"/>
      <c r="CN204" s="495"/>
      <c r="CO204" s="495"/>
      <c r="CP204" s="495"/>
      <c r="CQ204" s="495"/>
      <c r="CR204" s="495"/>
      <c r="CS204" s="495"/>
      <c r="CT204" s="495"/>
      <c r="CU204" s="495"/>
      <c r="CV204" s="495"/>
      <c r="CW204" s="495"/>
      <c r="CX204" s="495"/>
      <c r="CY204" s="495"/>
      <c r="CZ204" s="495"/>
      <c r="DA204" s="495"/>
      <c r="DB204" s="495"/>
      <c r="DC204" s="495"/>
      <c r="DD204" s="495"/>
      <c r="DE204" s="495"/>
      <c r="DF204" s="495"/>
      <c r="DG204" s="495"/>
      <c r="DH204" s="495"/>
      <c r="DI204" s="495"/>
      <c r="DJ204" s="495"/>
      <c r="DK204" s="495"/>
      <c r="DL204" s="495"/>
      <c r="DM204" s="495"/>
      <c r="DN204" s="495"/>
      <c r="DO204" s="495"/>
      <c r="DP204" s="495"/>
      <c r="DQ204" s="495"/>
      <c r="DR204" s="495"/>
      <c r="DS204" s="495"/>
      <c r="DT204" s="495"/>
      <c r="DU204" s="495"/>
      <c r="DV204" s="495"/>
      <c r="DW204" s="495"/>
      <c r="DX204" s="495"/>
      <c r="DY204" s="495"/>
      <c r="DZ204" s="495"/>
      <c r="EA204" s="495"/>
      <c r="EB204" s="495"/>
      <c r="EC204" s="495"/>
      <c r="ED204" s="495"/>
      <c r="EE204" s="495"/>
      <c r="EF204" s="495"/>
      <c r="EG204" s="495"/>
      <c r="EH204" s="495"/>
      <c r="EI204" s="495"/>
      <c r="EJ204" s="495"/>
      <c r="EK204" s="495"/>
      <c r="EL204" s="495"/>
      <c r="EM204" s="495"/>
      <c r="EN204" s="495"/>
      <c r="EO204" s="495"/>
      <c r="EP204" s="495"/>
      <c r="EQ204" s="495"/>
      <c r="ER204" s="495"/>
      <c r="ES204" s="495"/>
      <c r="ET204" s="495"/>
      <c r="EU204" s="495"/>
      <c r="EV204" s="495"/>
      <c r="EW204" s="495"/>
      <c r="EX204" s="495"/>
      <c r="EY204" s="495"/>
      <c r="EZ204" s="495"/>
      <c r="FA204" s="495"/>
      <c r="FB204" s="495"/>
    </row>
    <row r="205" spans="1:158" s="325" customFormat="1" hidden="1" x14ac:dyDescent="0.25">
      <c r="A205" s="616" t="s">
        <v>315</v>
      </c>
      <c r="B205" s="225"/>
      <c r="C205" s="612">
        <v>2000</v>
      </c>
      <c r="D205" s="225"/>
      <c r="E205" s="225"/>
      <c r="F205" s="225"/>
      <c r="G205" s="495"/>
      <c r="H205" s="495"/>
      <c r="I205" s="495"/>
      <c r="J205" s="495"/>
      <c r="K205" s="495"/>
      <c r="L205" s="495"/>
      <c r="M205" s="495"/>
      <c r="N205" s="495"/>
      <c r="O205" s="495"/>
      <c r="P205" s="495"/>
      <c r="Q205" s="495"/>
      <c r="R205" s="495"/>
      <c r="S205" s="495"/>
      <c r="T205" s="495"/>
      <c r="U205" s="495"/>
      <c r="V205" s="495"/>
      <c r="W205" s="495"/>
      <c r="X205" s="495"/>
      <c r="Y205" s="495"/>
      <c r="Z205" s="495"/>
      <c r="AA205" s="495"/>
      <c r="AB205" s="495"/>
      <c r="AC205" s="495"/>
      <c r="AD205" s="495"/>
      <c r="AE205" s="495"/>
      <c r="AF205" s="495"/>
      <c r="AG205" s="495"/>
      <c r="AH205" s="495"/>
      <c r="AI205" s="495"/>
      <c r="AJ205" s="495"/>
      <c r="AK205" s="495"/>
      <c r="AL205" s="495"/>
      <c r="AM205" s="495"/>
      <c r="AN205" s="495"/>
      <c r="AO205" s="495"/>
      <c r="AP205" s="495"/>
      <c r="AQ205" s="495"/>
      <c r="AR205" s="495"/>
      <c r="AS205" s="495"/>
      <c r="AT205" s="495"/>
      <c r="AU205" s="495"/>
      <c r="AV205" s="495"/>
      <c r="AW205" s="495"/>
      <c r="AX205" s="495"/>
      <c r="AY205" s="495"/>
      <c r="AZ205" s="495"/>
      <c r="BA205" s="495"/>
      <c r="BB205" s="495"/>
      <c r="BC205" s="495"/>
      <c r="BD205" s="495"/>
      <c r="BE205" s="495"/>
      <c r="BF205" s="495"/>
      <c r="BG205" s="495"/>
      <c r="BH205" s="495"/>
      <c r="BI205" s="495"/>
      <c r="BJ205" s="495"/>
      <c r="BK205" s="495"/>
      <c r="BL205" s="495"/>
      <c r="BM205" s="495"/>
      <c r="BN205" s="495"/>
      <c r="BO205" s="495"/>
      <c r="BP205" s="495"/>
      <c r="BQ205" s="495"/>
      <c r="BR205" s="495"/>
      <c r="BS205" s="495"/>
      <c r="BT205" s="495"/>
      <c r="BU205" s="495"/>
      <c r="BV205" s="495"/>
      <c r="BW205" s="495"/>
      <c r="BX205" s="495"/>
      <c r="BY205" s="495"/>
      <c r="BZ205" s="495"/>
      <c r="CA205" s="495"/>
      <c r="CB205" s="495"/>
      <c r="CC205" s="495"/>
      <c r="CD205" s="495"/>
      <c r="CE205" s="495"/>
      <c r="CF205" s="495"/>
      <c r="CG205" s="495"/>
      <c r="CH205" s="495"/>
      <c r="CI205" s="495"/>
      <c r="CJ205" s="495"/>
      <c r="CK205" s="495"/>
      <c r="CL205" s="495"/>
      <c r="CM205" s="495"/>
      <c r="CN205" s="495"/>
      <c r="CO205" s="495"/>
      <c r="CP205" s="495"/>
      <c r="CQ205" s="495"/>
      <c r="CR205" s="495"/>
      <c r="CS205" s="495"/>
      <c r="CT205" s="495"/>
      <c r="CU205" s="495"/>
      <c r="CV205" s="495"/>
      <c r="CW205" s="495"/>
      <c r="CX205" s="495"/>
      <c r="CY205" s="495"/>
      <c r="CZ205" s="495"/>
      <c r="DA205" s="495"/>
      <c r="DB205" s="495"/>
      <c r="DC205" s="495"/>
      <c r="DD205" s="495"/>
      <c r="DE205" s="495"/>
      <c r="DF205" s="495"/>
      <c r="DG205" s="495"/>
      <c r="DH205" s="495"/>
      <c r="DI205" s="495"/>
      <c r="DJ205" s="495"/>
      <c r="DK205" s="495"/>
      <c r="DL205" s="495"/>
      <c r="DM205" s="495"/>
      <c r="DN205" s="495"/>
      <c r="DO205" s="495"/>
      <c r="DP205" s="495"/>
      <c r="DQ205" s="495"/>
      <c r="DR205" s="495"/>
      <c r="DS205" s="495"/>
      <c r="DT205" s="495"/>
      <c r="DU205" s="495"/>
      <c r="DV205" s="495"/>
      <c r="DW205" s="495"/>
      <c r="DX205" s="495"/>
      <c r="DY205" s="495"/>
      <c r="DZ205" s="495"/>
      <c r="EA205" s="495"/>
      <c r="EB205" s="495"/>
      <c r="EC205" s="495"/>
      <c r="ED205" s="495"/>
      <c r="EE205" s="495"/>
      <c r="EF205" s="495"/>
      <c r="EG205" s="495"/>
      <c r="EH205" s="495"/>
      <c r="EI205" s="495"/>
      <c r="EJ205" s="495"/>
      <c r="EK205" s="495"/>
      <c r="EL205" s="495"/>
      <c r="EM205" s="495"/>
      <c r="EN205" s="495"/>
      <c r="EO205" s="495"/>
      <c r="EP205" s="495"/>
      <c r="EQ205" s="495"/>
      <c r="ER205" s="495"/>
      <c r="ES205" s="495"/>
      <c r="ET205" s="495"/>
      <c r="EU205" s="495"/>
      <c r="EV205" s="495"/>
      <c r="EW205" s="495"/>
      <c r="EX205" s="495"/>
      <c r="EY205" s="495"/>
      <c r="EZ205" s="495"/>
      <c r="FA205" s="495"/>
      <c r="FB205" s="495"/>
    </row>
    <row r="206" spans="1:158" s="325" customFormat="1" ht="30" hidden="1" x14ac:dyDescent="0.25">
      <c r="A206" s="617" t="s">
        <v>75</v>
      </c>
      <c r="B206" s="225"/>
      <c r="C206" s="612">
        <v>2000</v>
      </c>
      <c r="D206" s="225"/>
      <c r="E206" s="225"/>
      <c r="F206" s="225"/>
      <c r="G206" s="495"/>
      <c r="H206" s="495"/>
      <c r="I206" s="495"/>
      <c r="J206" s="495"/>
      <c r="K206" s="495"/>
      <c r="L206" s="495"/>
      <c r="M206" s="495"/>
      <c r="N206" s="495"/>
      <c r="O206" s="495"/>
      <c r="P206" s="495"/>
      <c r="Q206" s="495"/>
      <c r="R206" s="495"/>
      <c r="S206" s="495"/>
      <c r="T206" s="495"/>
      <c r="U206" s="495"/>
      <c r="V206" s="495"/>
      <c r="W206" s="495"/>
      <c r="X206" s="495"/>
      <c r="Y206" s="495"/>
      <c r="Z206" s="495"/>
      <c r="AA206" s="495"/>
      <c r="AB206" s="495"/>
      <c r="AC206" s="495"/>
      <c r="AD206" s="495"/>
      <c r="AE206" s="495"/>
      <c r="AF206" s="495"/>
      <c r="AG206" s="495"/>
      <c r="AH206" s="495"/>
      <c r="AI206" s="495"/>
      <c r="AJ206" s="495"/>
      <c r="AK206" s="495"/>
      <c r="AL206" s="495"/>
      <c r="AM206" s="495"/>
      <c r="AN206" s="495"/>
      <c r="AO206" s="495"/>
      <c r="AP206" s="495"/>
      <c r="AQ206" s="495"/>
      <c r="AR206" s="495"/>
      <c r="AS206" s="495"/>
      <c r="AT206" s="495"/>
      <c r="AU206" s="495"/>
      <c r="AV206" s="495"/>
      <c r="AW206" s="495"/>
      <c r="AX206" s="495"/>
      <c r="AY206" s="495"/>
      <c r="AZ206" s="495"/>
      <c r="BA206" s="495"/>
      <c r="BB206" s="495"/>
      <c r="BC206" s="495"/>
      <c r="BD206" s="495"/>
      <c r="BE206" s="495"/>
      <c r="BF206" s="495"/>
      <c r="BG206" s="495"/>
      <c r="BH206" s="495"/>
      <c r="BI206" s="495"/>
      <c r="BJ206" s="495"/>
      <c r="BK206" s="495"/>
      <c r="BL206" s="495"/>
      <c r="BM206" s="495"/>
      <c r="BN206" s="495"/>
      <c r="BO206" s="495"/>
      <c r="BP206" s="495"/>
      <c r="BQ206" s="495"/>
      <c r="BR206" s="495"/>
      <c r="BS206" s="495"/>
      <c r="BT206" s="495"/>
      <c r="BU206" s="495"/>
      <c r="BV206" s="495"/>
      <c r="BW206" s="495"/>
      <c r="BX206" s="495"/>
      <c r="BY206" s="495"/>
      <c r="BZ206" s="495"/>
      <c r="CA206" s="495"/>
      <c r="CB206" s="495"/>
      <c r="CC206" s="495"/>
      <c r="CD206" s="495"/>
      <c r="CE206" s="495"/>
      <c r="CF206" s="495"/>
      <c r="CG206" s="495"/>
      <c r="CH206" s="495"/>
      <c r="CI206" s="495"/>
      <c r="CJ206" s="495"/>
      <c r="CK206" s="495"/>
      <c r="CL206" s="495"/>
      <c r="CM206" s="495"/>
      <c r="CN206" s="495"/>
      <c r="CO206" s="495"/>
      <c r="CP206" s="495"/>
      <c r="CQ206" s="495"/>
      <c r="CR206" s="495"/>
      <c r="CS206" s="495"/>
      <c r="CT206" s="495"/>
      <c r="CU206" s="495"/>
      <c r="CV206" s="495"/>
      <c r="CW206" s="495"/>
      <c r="CX206" s="495"/>
      <c r="CY206" s="495"/>
      <c r="CZ206" s="495"/>
      <c r="DA206" s="495"/>
      <c r="DB206" s="495"/>
      <c r="DC206" s="495"/>
      <c r="DD206" s="495"/>
      <c r="DE206" s="495"/>
      <c r="DF206" s="495"/>
      <c r="DG206" s="495"/>
      <c r="DH206" s="495"/>
      <c r="DI206" s="495"/>
      <c r="DJ206" s="495"/>
      <c r="DK206" s="495"/>
      <c r="DL206" s="495"/>
      <c r="DM206" s="495"/>
      <c r="DN206" s="495"/>
      <c r="DO206" s="495"/>
      <c r="DP206" s="495"/>
      <c r="DQ206" s="495"/>
      <c r="DR206" s="495"/>
      <c r="DS206" s="495"/>
      <c r="DT206" s="495"/>
      <c r="DU206" s="495"/>
      <c r="DV206" s="495"/>
      <c r="DW206" s="495"/>
      <c r="DX206" s="495"/>
      <c r="DY206" s="495"/>
      <c r="DZ206" s="495"/>
      <c r="EA206" s="495"/>
      <c r="EB206" s="495"/>
      <c r="EC206" s="495"/>
      <c r="ED206" s="495"/>
      <c r="EE206" s="495"/>
      <c r="EF206" s="495"/>
      <c r="EG206" s="495"/>
      <c r="EH206" s="495"/>
      <c r="EI206" s="495"/>
      <c r="EJ206" s="495"/>
      <c r="EK206" s="495"/>
      <c r="EL206" s="495"/>
      <c r="EM206" s="495"/>
      <c r="EN206" s="495"/>
      <c r="EO206" s="495"/>
      <c r="EP206" s="495"/>
      <c r="EQ206" s="495"/>
      <c r="ER206" s="495"/>
      <c r="ES206" s="495"/>
      <c r="ET206" s="495"/>
      <c r="EU206" s="495"/>
      <c r="EV206" s="495"/>
      <c r="EW206" s="495"/>
      <c r="EX206" s="495"/>
      <c r="EY206" s="495"/>
      <c r="EZ206" s="495"/>
      <c r="FA206" s="495"/>
      <c r="FB206" s="495"/>
    </row>
    <row r="207" spans="1:158" s="325" customFormat="1" hidden="1" x14ac:dyDescent="0.25">
      <c r="A207" s="553" t="s">
        <v>161</v>
      </c>
      <c r="B207" s="225"/>
      <c r="C207" s="612">
        <v>3000</v>
      </c>
      <c r="D207" s="612"/>
      <c r="E207" s="612"/>
      <c r="F207" s="465"/>
      <c r="G207" s="495"/>
      <c r="H207" s="495"/>
      <c r="I207" s="495"/>
      <c r="J207" s="495"/>
      <c r="K207" s="495"/>
      <c r="L207" s="495"/>
      <c r="M207" s="495"/>
      <c r="N207" s="495"/>
      <c r="O207" s="495"/>
      <c r="P207" s="495"/>
      <c r="Q207" s="495"/>
      <c r="R207" s="495"/>
      <c r="S207" s="495"/>
      <c r="T207" s="495"/>
      <c r="U207" s="495"/>
      <c r="V207" s="495"/>
      <c r="W207" s="495"/>
      <c r="X207" s="495"/>
      <c r="Y207" s="495"/>
      <c r="Z207" s="495"/>
      <c r="AA207" s="495"/>
      <c r="AB207" s="495"/>
      <c r="AC207" s="495"/>
      <c r="AD207" s="495"/>
      <c r="AE207" s="495"/>
      <c r="AF207" s="495"/>
      <c r="AG207" s="495"/>
      <c r="AH207" s="495"/>
      <c r="AI207" s="495"/>
      <c r="AJ207" s="495"/>
      <c r="AK207" s="495"/>
      <c r="AL207" s="495"/>
      <c r="AM207" s="495"/>
      <c r="AN207" s="495"/>
      <c r="AO207" s="495"/>
      <c r="AP207" s="495"/>
      <c r="AQ207" s="495"/>
      <c r="AR207" s="495"/>
      <c r="AS207" s="495"/>
      <c r="AT207" s="495"/>
      <c r="AU207" s="495"/>
      <c r="AV207" s="495"/>
      <c r="AW207" s="495"/>
      <c r="AX207" s="495"/>
      <c r="AY207" s="495"/>
      <c r="AZ207" s="495"/>
      <c r="BA207" s="495"/>
      <c r="BB207" s="495"/>
      <c r="BC207" s="495"/>
      <c r="BD207" s="495"/>
      <c r="BE207" s="495"/>
      <c r="BF207" s="495"/>
      <c r="BG207" s="495"/>
      <c r="BH207" s="495"/>
      <c r="BI207" s="495"/>
      <c r="BJ207" s="495"/>
      <c r="BK207" s="495"/>
      <c r="BL207" s="495"/>
      <c r="BM207" s="495"/>
      <c r="BN207" s="495"/>
      <c r="BO207" s="495"/>
      <c r="BP207" s="495"/>
      <c r="BQ207" s="495"/>
      <c r="BR207" s="495"/>
      <c r="BS207" s="495"/>
      <c r="BT207" s="495"/>
      <c r="BU207" s="495"/>
      <c r="BV207" s="495"/>
      <c r="BW207" s="495"/>
      <c r="BX207" s="495"/>
      <c r="BY207" s="495"/>
      <c r="BZ207" s="495"/>
      <c r="CA207" s="495"/>
      <c r="CB207" s="495"/>
      <c r="CC207" s="495"/>
      <c r="CD207" s="495"/>
      <c r="CE207" s="495"/>
      <c r="CF207" s="495"/>
      <c r="CG207" s="495"/>
      <c r="CH207" s="495"/>
      <c r="CI207" s="495"/>
      <c r="CJ207" s="495"/>
      <c r="CK207" s="495"/>
      <c r="CL207" s="495"/>
      <c r="CM207" s="495"/>
      <c r="CN207" s="495"/>
      <c r="CO207" s="495"/>
      <c r="CP207" s="495"/>
      <c r="CQ207" s="495"/>
      <c r="CR207" s="495"/>
      <c r="CS207" s="495"/>
      <c r="CT207" s="495"/>
      <c r="CU207" s="495"/>
      <c r="CV207" s="495"/>
      <c r="CW207" s="495"/>
      <c r="CX207" s="495"/>
      <c r="CY207" s="495"/>
      <c r="CZ207" s="495"/>
      <c r="DA207" s="495"/>
      <c r="DB207" s="495"/>
      <c r="DC207" s="495"/>
      <c r="DD207" s="495"/>
      <c r="DE207" s="495"/>
      <c r="DF207" s="495"/>
      <c r="DG207" s="495"/>
      <c r="DH207" s="495"/>
      <c r="DI207" s="495"/>
      <c r="DJ207" s="495"/>
      <c r="DK207" s="495"/>
      <c r="DL207" s="495"/>
      <c r="DM207" s="495"/>
      <c r="DN207" s="495"/>
      <c r="DO207" s="495"/>
      <c r="DP207" s="495"/>
      <c r="DQ207" s="495"/>
      <c r="DR207" s="495"/>
      <c r="DS207" s="495"/>
      <c r="DT207" s="495"/>
      <c r="DU207" s="495"/>
      <c r="DV207" s="495"/>
      <c r="DW207" s="495"/>
      <c r="DX207" s="495"/>
      <c r="DY207" s="495"/>
      <c r="DZ207" s="495"/>
      <c r="EA207" s="495"/>
      <c r="EB207" s="495"/>
      <c r="EC207" s="495"/>
      <c r="ED207" s="495"/>
      <c r="EE207" s="495"/>
      <c r="EF207" s="495"/>
      <c r="EG207" s="495"/>
      <c r="EH207" s="495"/>
      <c r="EI207" s="495"/>
      <c r="EJ207" s="495"/>
      <c r="EK207" s="495"/>
      <c r="EL207" s="495"/>
      <c r="EM207" s="495"/>
      <c r="EN207" s="495"/>
      <c r="EO207" s="495"/>
      <c r="EP207" s="495"/>
      <c r="EQ207" s="495"/>
      <c r="ER207" s="495"/>
      <c r="ES207" s="495"/>
      <c r="ET207" s="495"/>
      <c r="EU207" s="495"/>
      <c r="EV207" s="495"/>
      <c r="EW207" s="495"/>
      <c r="EX207" s="495"/>
      <c r="EY207" s="495"/>
      <c r="EZ207" s="495"/>
      <c r="FA207" s="495"/>
      <c r="FB207" s="495"/>
    </row>
    <row r="208" spans="1:158" s="325" customFormat="1" ht="15.75" hidden="1" thickBot="1" x14ac:dyDescent="0.3">
      <c r="A208" s="554" t="s">
        <v>29</v>
      </c>
      <c r="B208" s="465"/>
      <c r="C208" s="613">
        <v>655</v>
      </c>
      <c r="D208" s="465"/>
      <c r="E208" s="465"/>
      <c r="F208" s="465"/>
      <c r="G208" s="495"/>
      <c r="H208" s="495"/>
      <c r="I208" s="495"/>
      <c r="J208" s="495"/>
      <c r="K208" s="495"/>
      <c r="L208" s="495"/>
      <c r="M208" s="495"/>
      <c r="N208" s="495"/>
      <c r="O208" s="495"/>
      <c r="P208" s="495"/>
      <c r="Q208" s="495"/>
      <c r="R208" s="495"/>
      <c r="S208" s="495"/>
      <c r="T208" s="495"/>
      <c r="U208" s="495"/>
      <c r="V208" s="495"/>
      <c r="W208" s="495"/>
      <c r="X208" s="495"/>
      <c r="Y208" s="495"/>
      <c r="Z208" s="495"/>
      <c r="AA208" s="495"/>
      <c r="AB208" s="495"/>
      <c r="AC208" s="495"/>
      <c r="AD208" s="495"/>
      <c r="AE208" s="495"/>
      <c r="AF208" s="495"/>
      <c r="AG208" s="495"/>
      <c r="AH208" s="495"/>
      <c r="AI208" s="495"/>
      <c r="AJ208" s="495"/>
      <c r="AK208" s="495"/>
      <c r="AL208" s="495"/>
      <c r="AM208" s="495"/>
      <c r="AN208" s="495"/>
      <c r="AO208" s="495"/>
      <c r="AP208" s="495"/>
      <c r="AQ208" s="495"/>
      <c r="AR208" s="495"/>
      <c r="AS208" s="495"/>
      <c r="AT208" s="495"/>
      <c r="AU208" s="495"/>
      <c r="AV208" s="495"/>
      <c r="AW208" s="495"/>
      <c r="AX208" s="495"/>
      <c r="AY208" s="495"/>
      <c r="AZ208" s="495"/>
      <c r="BA208" s="495"/>
      <c r="BB208" s="495"/>
      <c r="BC208" s="495"/>
      <c r="BD208" s="495"/>
      <c r="BE208" s="495"/>
      <c r="BF208" s="495"/>
      <c r="BG208" s="495"/>
      <c r="BH208" s="495"/>
      <c r="BI208" s="495"/>
      <c r="BJ208" s="495"/>
      <c r="BK208" s="495"/>
      <c r="BL208" s="495"/>
      <c r="BM208" s="495"/>
      <c r="BN208" s="495"/>
      <c r="BO208" s="495"/>
      <c r="BP208" s="495"/>
      <c r="BQ208" s="495"/>
      <c r="BR208" s="495"/>
      <c r="BS208" s="495"/>
      <c r="BT208" s="495"/>
      <c r="BU208" s="495"/>
      <c r="BV208" s="495"/>
      <c r="BW208" s="495"/>
      <c r="BX208" s="495"/>
      <c r="BY208" s="495"/>
      <c r="BZ208" s="495"/>
      <c r="CA208" s="495"/>
      <c r="CB208" s="495"/>
      <c r="CC208" s="495"/>
      <c r="CD208" s="495"/>
      <c r="CE208" s="495"/>
      <c r="CF208" s="495"/>
      <c r="CG208" s="495"/>
      <c r="CH208" s="495"/>
      <c r="CI208" s="495"/>
      <c r="CJ208" s="495"/>
      <c r="CK208" s="495"/>
      <c r="CL208" s="495"/>
      <c r="CM208" s="495"/>
      <c r="CN208" s="495"/>
      <c r="CO208" s="495"/>
      <c r="CP208" s="495"/>
      <c r="CQ208" s="495"/>
      <c r="CR208" s="495"/>
      <c r="CS208" s="495"/>
      <c r="CT208" s="495"/>
      <c r="CU208" s="495"/>
      <c r="CV208" s="495"/>
      <c r="CW208" s="495"/>
      <c r="CX208" s="495"/>
      <c r="CY208" s="495"/>
      <c r="CZ208" s="495"/>
      <c r="DA208" s="495"/>
      <c r="DB208" s="495"/>
      <c r="DC208" s="495"/>
      <c r="DD208" s="495"/>
      <c r="DE208" s="495"/>
      <c r="DF208" s="495"/>
      <c r="DG208" s="495"/>
      <c r="DH208" s="495"/>
      <c r="DI208" s="495"/>
      <c r="DJ208" s="495"/>
      <c r="DK208" s="495"/>
      <c r="DL208" s="495"/>
      <c r="DM208" s="495"/>
      <c r="DN208" s="495"/>
      <c r="DO208" s="495"/>
      <c r="DP208" s="495"/>
      <c r="DQ208" s="495"/>
      <c r="DR208" s="495"/>
      <c r="DS208" s="495"/>
      <c r="DT208" s="495"/>
      <c r="DU208" s="495"/>
      <c r="DV208" s="495"/>
      <c r="DW208" s="495"/>
      <c r="DX208" s="495"/>
      <c r="DY208" s="495"/>
      <c r="DZ208" s="495"/>
      <c r="EA208" s="495"/>
      <c r="EB208" s="495"/>
      <c r="EC208" s="495"/>
      <c r="ED208" s="495"/>
      <c r="EE208" s="495"/>
      <c r="EF208" s="495"/>
      <c r="EG208" s="495"/>
      <c r="EH208" s="495"/>
      <c r="EI208" s="495"/>
      <c r="EJ208" s="495"/>
      <c r="EK208" s="495"/>
      <c r="EL208" s="495"/>
      <c r="EM208" s="495"/>
      <c r="EN208" s="495"/>
      <c r="EO208" s="495"/>
      <c r="EP208" s="495"/>
      <c r="EQ208" s="495"/>
      <c r="ER208" s="495"/>
      <c r="ES208" s="495"/>
      <c r="ET208" s="495"/>
      <c r="EU208" s="495"/>
      <c r="EV208" s="495"/>
      <c r="EW208" s="495"/>
      <c r="EX208" s="495"/>
      <c r="EY208" s="495"/>
      <c r="EZ208" s="495"/>
      <c r="FA208" s="495"/>
      <c r="FB208" s="495"/>
    </row>
    <row r="209" spans="1:158" s="325" customFormat="1" ht="15" hidden="1" customHeight="1" thickBot="1" x14ac:dyDescent="0.3">
      <c r="A209" s="586" t="s">
        <v>10</v>
      </c>
      <c r="B209" s="593"/>
      <c r="C209" s="593"/>
      <c r="D209" s="593"/>
      <c r="E209" s="593"/>
      <c r="F209" s="593"/>
      <c r="G209" s="495"/>
      <c r="H209" s="495"/>
      <c r="I209" s="495"/>
      <c r="J209" s="495"/>
      <c r="K209" s="495"/>
      <c r="L209" s="495"/>
      <c r="M209" s="495"/>
      <c r="N209" s="495"/>
      <c r="O209" s="495"/>
      <c r="P209" s="495"/>
      <c r="Q209" s="495"/>
      <c r="R209" s="495"/>
      <c r="S209" s="495"/>
      <c r="T209" s="495"/>
      <c r="U209" s="495"/>
      <c r="V209" s="495"/>
      <c r="W209" s="495"/>
      <c r="X209" s="495"/>
      <c r="Y209" s="495"/>
      <c r="Z209" s="495"/>
      <c r="AA209" s="495"/>
      <c r="AB209" s="495"/>
      <c r="AC209" s="495"/>
      <c r="AD209" s="495"/>
      <c r="AE209" s="495"/>
      <c r="AF209" s="495"/>
      <c r="AG209" s="495"/>
      <c r="AH209" s="495"/>
      <c r="AI209" s="495"/>
      <c r="AJ209" s="495"/>
      <c r="AK209" s="495"/>
      <c r="AL209" s="495"/>
      <c r="AM209" s="495"/>
      <c r="AN209" s="495"/>
      <c r="AO209" s="495"/>
      <c r="AP209" s="495"/>
      <c r="AQ209" s="495"/>
      <c r="AR209" s="495"/>
      <c r="AS209" s="495"/>
      <c r="AT209" s="495"/>
      <c r="AU209" s="495"/>
      <c r="AV209" s="495"/>
      <c r="AW209" s="495"/>
      <c r="AX209" s="495"/>
      <c r="AY209" s="495"/>
      <c r="AZ209" s="495"/>
      <c r="BA209" s="495"/>
      <c r="BB209" s="495"/>
      <c r="BC209" s="495"/>
      <c r="BD209" s="495"/>
      <c r="BE209" s="495"/>
      <c r="BF209" s="495"/>
      <c r="BG209" s="495"/>
      <c r="BH209" s="495"/>
      <c r="BI209" s="495"/>
      <c r="BJ209" s="495"/>
      <c r="BK209" s="495"/>
      <c r="BL209" s="495"/>
      <c r="BM209" s="495"/>
      <c r="BN209" s="495"/>
      <c r="BO209" s="495"/>
      <c r="BP209" s="495"/>
      <c r="BQ209" s="495"/>
      <c r="BR209" s="495"/>
      <c r="BS209" s="495"/>
      <c r="BT209" s="495"/>
      <c r="BU209" s="495"/>
      <c r="BV209" s="495"/>
      <c r="BW209" s="495"/>
      <c r="BX209" s="495"/>
      <c r="BY209" s="495"/>
      <c r="BZ209" s="495"/>
      <c r="CA209" s="495"/>
      <c r="CB209" s="495"/>
      <c r="CC209" s="495"/>
      <c r="CD209" s="495"/>
      <c r="CE209" s="495"/>
      <c r="CF209" s="495"/>
      <c r="CG209" s="495"/>
      <c r="CH209" s="495"/>
      <c r="CI209" s="495"/>
      <c r="CJ209" s="495"/>
      <c r="CK209" s="495"/>
      <c r="CL209" s="495"/>
      <c r="CM209" s="495"/>
      <c r="CN209" s="495"/>
      <c r="CO209" s="495"/>
      <c r="CP209" s="495"/>
      <c r="CQ209" s="495"/>
      <c r="CR209" s="495"/>
      <c r="CS209" s="495"/>
      <c r="CT209" s="495"/>
      <c r="CU209" s="495"/>
      <c r="CV209" s="495"/>
      <c r="CW209" s="495"/>
      <c r="CX209" s="495"/>
      <c r="CY209" s="495"/>
      <c r="CZ209" s="495"/>
      <c r="DA209" s="495"/>
      <c r="DB209" s="495"/>
      <c r="DC209" s="495"/>
      <c r="DD209" s="495"/>
      <c r="DE209" s="495"/>
      <c r="DF209" s="495"/>
      <c r="DG209" s="495"/>
      <c r="DH209" s="495"/>
      <c r="DI209" s="495"/>
      <c r="DJ209" s="495"/>
      <c r="DK209" s="495"/>
      <c r="DL209" s="495"/>
      <c r="DM209" s="495"/>
      <c r="DN209" s="495"/>
      <c r="DO209" s="495"/>
      <c r="DP209" s="495"/>
      <c r="DQ209" s="495"/>
      <c r="DR209" s="495"/>
      <c r="DS209" s="495"/>
      <c r="DT209" s="495"/>
      <c r="DU209" s="495"/>
      <c r="DV209" s="495"/>
      <c r="DW209" s="495"/>
      <c r="DX209" s="495"/>
      <c r="DY209" s="495"/>
      <c r="DZ209" s="495"/>
      <c r="EA209" s="495"/>
      <c r="EB209" s="495"/>
      <c r="EC209" s="495"/>
      <c r="ED209" s="495"/>
      <c r="EE209" s="495"/>
      <c r="EF209" s="495"/>
      <c r="EG209" s="495"/>
      <c r="EH209" s="495"/>
      <c r="EI209" s="495"/>
      <c r="EJ209" s="495"/>
      <c r="EK209" s="495"/>
      <c r="EL209" s="495"/>
      <c r="EM209" s="495"/>
      <c r="EN209" s="495"/>
      <c r="EO209" s="495"/>
      <c r="EP209" s="495"/>
      <c r="EQ209" s="495"/>
      <c r="ER209" s="495"/>
      <c r="ES209" s="495"/>
      <c r="ET209" s="495"/>
      <c r="EU209" s="495"/>
      <c r="EV209" s="495"/>
      <c r="EW209" s="495"/>
      <c r="EX209" s="495"/>
      <c r="EY209" s="495"/>
      <c r="EZ209" s="495"/>
      <c r="FA209" s="495"/>
      <c r="FB209" s="495"/>
    </row>
    <row r="210" spans="1:158" s="325" customFormat="1" ht="26.25" hidden="1" customHeight="1" x14ac:dyDescent="0.25">
      <c r="A210" s="594" t="s">
        <v>285</v>
      </c>
      <c r="B210" s="225"/>
      <c r="C210" s="225"/>
      <c r="D210" s="225"/>
      <c r="E210" s="225"/>
      <c r="F210" s="225"/>
      <c r="G210" s="495"/>
      <c r="H210" s="495"/>
      <c r="I210" s="495"/>
      <c r="J210" s="495"/>
      <c r="K210" s="495"/>
      <c r="L210" s="495"/>
      <c r="M210" s="495"/>
      <c r="N210" s="495"/>
      <c r="O210" s="495"/>
      <c r="P210" s="495"/>
      <c r="Q210" s="495"/>
      <c r="R210" s="495"/>
      <c r="S210" s="495"/>
      <c r="T210" s="495"/>
      <c r="U210" s="495"/>
      <c r="V210" s="495"/>
      <c r="W210" s="495"/>
      <c r="X210" s="495"/>
      <c r="Y210" s="495"/>
      <c r="Z210" s="495"/>
      <c r="AA210" s="495"/>
      <c r="AB210" s="495"/>
      <c r="AC210" s="495"/>
      <c r="AD210" s="495"/>
      <c r="AE210" s="495"/>
      <c r="AF210" s="495"/>
      <c r="AG210" s="495"/>
      <c r="AH210" s="495"/>
      <c r="AI210" s="495"/>
      <c r="AJ210" s="495"/>
      <c r="AK210" s="495"/>
      <c r="AL210" s="495"/>
      <c r="AM210" s="495"/>
      <c r="AN210" s="495"/>
      <c r="AO210" s="495"/>
      <c r="AP210" s="495"/>
      <c r="AQ210" s="495"/>
      <c r="AR210" s="495"/>
      <c r="AS210" s="495"/>
      <c r="AT210" s="495"/>
      <c r="AU210" s="495"/>
      <c r="AV210" s="495"/>
      <c r="AW210" s="495"/>
      <c r="AX210" s="495"/>
      <c r="AY210" s="495"/>
      <c r="AZ210" s="495"/>
      <c r="BA210" s="495"/>
      <c r="BB210" s="495"/>
      <c r="BC210" s="495"/>
      <c r="BD210" s="495"/>
      <c r="BE210" s="495"/>
      <c r="BF210" s="495"/>
      <c r="BG210" s="495"/>
      <c r="BH210" s="495"/>
      <c r="BI210" s="495"/>
      <c r="BJ210" s="495"/>
      <c r="BK210" s="495"/>
      <c r="BL210" s="495"/>
      <c r="BM210" s="495"/>
      <c r="BN210" s="495"/>
      <c r="BO210" s="495"/>
      <c r="BP210" s="495"/>
      <c r="BQ210" s="495"/>
      <c r="BR210" s="495"/>
      <c r="BS210" s="495"/>
      <c r="BT210" s="495"/>
      <c r="BU210" s="495"/>
      <c r="BV210" s="495"/>
      <c r="BW210" s="495"/>
      <c r="BX210" s="495"/>
      <c r="BY210" s="495"/>
      <c r="BZ210" s="495"/>
      <c r="CA210" s="495"/>
      <c r="CB210" s="495"/>
      <c r="CC210" s="495"/>
      <c r="CD210" s="495"/>
      <c r="CE210" s="495"/>
      <c r="CF210" s="495"/>
      <c r="CG210" s="495"/>
      <c r="CH210" s="495"/>
      <c r="CI210" s="495"/>
      <c r="CJ210" s="495"/>
      <c r="CK210" s="495"/>
      <c r="CL210" s="495"/>
      <c r="CM210" s="495"/>
      <c r="CN210" s="495"/>
      <c r="CO210" s="495"/>
      <c r="CP210" s="495"/>
      <c r="CQ210" s="495"/>
      <c r="CR210" s="495"/>
      <c r="CS210" s="495"/>
      <c r="CT210" s="495"/>
      <c r="CU210" s="495"/>
      <c r="CV210" s="495"/>
      <c r="CW210" s="495"/>
      <c r="CX210" s="495"/>
      <c r="CY210" s="495"/>
      <c r="CZ210" s="495"/>
      <c r="DA210" s="495"/>
      <c r="DB210" s="495"/>
      <c r="DC210" s="495"/>
      <c r="DD210" s="495"/>
      <c r="DE210" s="495"/>
      <c r="DF210" s="495"/>
      <c r="DG210" s="495"/>
      <c r="DH210" s="495"/>
      <c r="DI210" s="495"/>
      <c r="DJ210" s="495"/>
      <c r="DK210" s="495"/>
      <c r="DL210" s="495"/>
      <c r="DM210" s="495"/>
      <c r="DN210" s="495"/>
      <c r="DO210" s="495"/>
      <c r="DP210" s="495"/>
      <c r="DQ210" s="495"/>
      <c r="DR210" s="495"/>
      <c r="DS210" s="495"/>
      <c r="DT210" s="495"/>
      <c r="DU210" s="495"/>
      <c r="DV210" s="495"/>
      <c r="DW210" s="495"/>
      <c r="DX210" s="495"/>
      <c r="DY210" s="495"/>
      <c r="DZ210" s="495"/>
      <c r="EA210" s="495"/>
      <c r="EB210" s="495"/>
      <c r="EC210" s="495"/>
      <c r="ED210" s="495"/>
      <c r="EE210" s="495"/>
      <c r="EF210" s="495"/>
      <c r="EG210" s="495"/>
      <c r="EH210" s="495"/>
      <c r="EI210" s="495"/>
      <c r="EJ210" s="495"/>
      <c r="EK210" s="495"/>
      <c r="EL210" s="495"/>
      <c r="EM210" s="495"/>
      <c r="EN210" s="495"/>
      <c r="EO210" s="495"/>
      <c r="EP210" s="495"/>
      <c r="EQ210" s="495"/>
      <c r="ER210" s="495"/>
      <c r="ES210" s="495"/>
      <c r="ET210" s="495"/>
      <c r="EU210" s="495"/>
      <c r="EV210" s="495"/>
      <c r="EW210" s="495"/>
      <c r="EX210" s="495"/>
      <c r="EY210" s="495"/>
      <c r="EZ210" s="495"/>
      <c r="FA210" s="495"/>
      <c r="FB210" s="495"/>
    </row>
    <row r="211" spans="1:158" s="325" customFormat="1" hidden="1" x14ac:dyDescent="0.25">
      <c r="A211" s="605" t="s">
        <v>150</v>
      </c>
      <c r="B211" s="225"/>
      <c r="C211" s="225"/>
      <c r="D211" s="225"/>
      <c r="E211" s="225"/>
      <c r="F211" s="225"/>
      <c r="G211" s="495"/>
      <c r="H211" s="495"/>
      <c r="I211" s="495"/>
      <c r="J211" s="495"/>
      <c r="K211" s="495"/>
      <c r="L211" s="495"/>
      <c r="M211" s="495"/>
      <c r="N211" s="495"/>
      <c r="O211" s="495"/>
      <c r="P211" s="495"/>
      <c r="Q211" s="495"/>
      <c r="R211" s="495"/>
      <c r="S211" s="495"/>
      <c r="T211" s="495"/>
      <c r="U211" s="495"/>
      <c r="V211" s="495"/>
      <c r="W211" s="495"/>
      <c r="X211" s="495"/>
      <c r="Y211" s="495"/>
      <c r="Z211" s="495"/>
      <c r="AA211" s="495"/>
      <c r="AB211" s="495"/>
      <c r="AC211" s="495"/>
      <c r="AD211" s="495"/>
      <c r="AE211" s="495"/>
      <c r="AF211" s="495"/>
      <c r="AG211" s="495"/>
      <c r="AH211" s="495"/>
      <c r="AI211" s="495"/>
      <c r="AJ211" s="495"/>
      <c r="AK211" s="495"/>
      <c r="AL211" s="495"/>
      <c r="AM211" s="495"/>
      <c r="AN211" s="495"/>
      <c r="AO211" s="495"/>
      <c r="AP211" s="495"/>
      <c r="AQ211" s="495"/>
      <c r="AR211" s="495"/>
      <c r="AS211" s="495"/>
      <c r="AT211" s="495"/>
      <c r="AU211" s="495"/>
      <c r="AV211" s="495"/>
      <c r="AW211" s="495"/>
      <c r="AX211" s="495"/>
      <c r="AY211" s="495"/>
      <c r="AZ211" s="495"/>
      <c r="BA211" s="495"/>
      <c r="BB211" s="495"/>
      <c r="BC211" s="495"/>
      <c r="BD211" s="495"/>
      <c r="BE211" s="495"/>
      <c r="BF211" s="495"/>
      <c r="BG211" s="495"/>
      <c r="BH211" s="495"/>
      <c r="BI211" s="495"/>
      <c r="BJ211" s="495"/>
      <c r="BK211" s="495"/>
      <c r="BL211" s="495"/>
      <c r="BM211" s="495"/>
      <c r="BN211" s="495"/>
      <c r="BO211" s="495"/>
      <c r="BP211" s="495"/>
      <c r="BQ211" s="495"/>
      <c r="BR211" s="495"/>
      <c r="BS211" s="495"/>
      <c r="BT211" s="495"/>
      <c r="BU211" s="495"/>
      <c r="BV211" s="495"/>
      <c r="BW211" s="495"/>
      <c r="BX211" s="495"/>
      <c r="BY211" s="495"/>
      <c r="BZ211" s="495"/>
      <c r="CA211" s="495"/>
      <c r="CB211" s="495"/>
      <c r="CC211" s="495"/>
      <c r="CD211" s="495"/>
      <c r="CE211" s="495"/>
      <c r="CF211" s="495"/>
      <c r="CG211" s="495"/>
      <c r="CH211" s="495"/>
      <c r="CI211" s="495"/>
      <c r="CJ211" s="495"/>
      <c r="CK211" s="495"/>
      <c r="CL211" s="495"/>
      <c r="CM211" s="495"/>
      <c r="CN211" s="495"/>
      <c r="CO211" s="495"/>
      <c r="CP211" s="495"/>
      <c r="CQ211" s="495"/>
      <c r="CR211" s="495"/>
      <c r="CS211" s="495"/>
      <c r="CT211" s="495"/>
      <c r="CU211" s="495"/>
      <c r="CV211" s="495"/>
      <c r="CW211" s="495"/>
      <c r="CX211" s="495"/>
      <c r="CY211" s="495"/>
      <c r="CZ211" s="495"/>
      <c r="DA211" s="495"/>
      <c r="DB211" s="495"/>
      <c r="DC211" s="495"/>
      <c r="DD211" s="495"/>
      <c r="DE211" s="495"/>
      <c r="DF211" s="495"/>
      <c r="DG211" s="495"/>
      <c r="DH211" s="495"/>
      <c r="DI211" s="495"/>
      <c r="DJ211" s="495"/>
      <c r="DK211" s="495"/>
      <c r="DL211" s="495"/>
      <c r="DM211" s="495"/>
      <c r="DN211" s="495"/>
      <c r="DO211" s="495"/>
      <c r="DP211" s="495"/>
      <c r="DQ211" s="495"/>
      <c r="DR211" s="495"/>
      <c r="DS211" s="495"/>
      <c r="DT211" s="495"/>
      <c r="DU211" s="495"/>
      <c r="DV211" s="495"/>
      <c r="DW211" s="495"/>
      <c r="DX211" s="495"/>
      <c r="DY211" s="495"/>
      <c r="DZ211" s="495"/>
      <c r="EA211" s="495"/>
      <c r="EB211" s="495"/>
      <c r="EC211" s="495"/>
      <c r="ED211" s="495"/>
      <c r="EE211" s="495"/>
      <c r="EF211" s="495"/>
      <c r="EG211" s="495"/>
      <c r="EH211" s="495"/>
      <c r="EI211" s="495"/>
      <c r="EJ211" s="495"/>
      <c r="EK211" s="495"/>
      <c r="EL211" s="495"/>
      <c r="EM211" s="495"/>
      <c r="EN211" s="495"/>
      <c r="EO211" s="495"/>
      <c r="EP211" s="495"/>
      <c r="EQ211" s="495"/>
      <c r="ER211" s="495"/>
      <c r="ES211" s="495"/>
      <c r="ET211" s="495"/>
      <c r="EU211" s="495"/>
      <c r="EV211" s="495"/>
      <c r="EW211" s="495"/>
      <c r="EX211" s="495"/>
      <c r="EY211" s="495"/>
      <c r="EZ211" s="495"/>
      <c r="FA211" s="495"/>
      <c r="FB211" s="495"/>
    </row>
    <row r="212" spans="1:158" s="325" customFormat="1" ht="15" hidden="1" customHeight="1" x14ac:dyDescent="0.25">
      <c r="A212" s="589" t="s">
        <v>116</v>
      </c>
      <c r="B212" s="225"/>
      <c r="C212" s="225"/>
      <c r="D212" s="225"/>
      <c r="E212" s="225"/>
      <c r="F212" s="225"/>
      <c r="G212" s="495"/>
      <c r="H212" s="495"/>
      <c r="I212" s="495"/>
      <c r="J212" s="495"/>
      <c r="K212" s="495"/>
      <c r="L212" s="495"/>
      <c r="M212" s="495"/>
      <c r="N212" s="495"/>
      <c r="O212" s="495"/>
      <c r="P212" s="495"/>
      <c r="Q212" s="495"/>
      <c r="R212" s="495"/>
      <c r="S212" s="495"/>
      <c r="T212" s="495"/>
      <c r="U212" s="495"/>
      <c r="V212" s="495"/>
      <c r="W212" s="495"/>
      <c r="X212" s="495"/>
      <c r="Y212" s="495"/>
      <c r="Z212" s="495"/>
      <c r="AA212" s="495"/>
      <c r="AB212" s="495"/>
      <c r="AC212" s="495"/>
      <c r="AD212" s="495"/>
      <c r="AE212" s="495"/>
      <c r="AF212" s="495"/>
      <c r="AG212" s="495"/>
      <c r="AH212" s="495"/>
      <c r="AI212" s="495"/>
      <c r="AJ212" s="495"/>
      <c r="AK212" s="495"/>
      <c r="AL212" s="495"/>
      <c r="AM212" s="495"/>
      <c r="AN212" s="495"/>
      <c r="AO212" s="495"/>
      <c r="AP212" s="495"/>
      <c r="AQ212" s="495"/>
      <c r="AR212" s="495"/>
      <c r="AS212" s="495"/>
      <c r="AT212" s="495"/>
      <c r="AU212" s="495"/>
      <c r="AV212" s="495"/>
      <c r="AW212" s="495"/>
      <c r="AX212" s="495"/>
      <c r="AY212" s="495"/>
      <c r="AZ212" s="495"/>
      <c r="BA212" s="495"/>
      <c r="BB212" s="495"/>
      <c r="BC212" s="495"/>
      <c r="BD212" s="495"/>
      <c r="BE212" s="495"/>
      <c r="BF212" s="495"/>
      <c r="BG212" s="495"/>
      <c r="BH212" s="495"/>
      <c r="BI212" s="495"/>
      <c r="BJ212" s="495"/>
      <c r="BK212" s="495"/>
      <c r="BL212" s="495"/>
      <c r="BM212" s="495"/>
      <c r="BN212" s="495"/>
      <c r="BO212" s="495"/>
      <c r="BP212" s="495"/>
      <c r="BQ212" s="495"/>
      <c r="BR212" s="495"/>
      <c r="BS212" s="495"/>
      <c r="BT212" s="495"/>
      <c r="BU212" s="495"/>
      <c r="BV212" s="495"/>
      <c r="BW212" s="495"/>
      <c r="BX212" s="495"/>
      <c r="BY212" s="495"/>
      <c r="BZ212" s="495"/>
      <c r="CA212" s="495"/>
      <c r="CB212" s="495"/>
      <c r="CC212" s="495"/>
      <c r="CD212" s="495"/>
      <c r="CE212" s="495"/>
      <c r="CF212" s="495"/>
      <c r="CG212" s="495"/>
      <c r="CH212" s="495"/>
      <c r="CI212" s="495"/>
      <c r="CJ212" s="495"/>
      <c r="CK212" s="495"/>
      <c r="CL212" s="495"/>
      <c r="CM212" s="495"/>
      <c r="CN212" s="495"/>
      <c r="CO212" s="495"/>
      <c r="CP212" s="495"/>
      <c r="CQ212" s="495"/>
      <c r="CR212" s="495"/>
      <c r="CS212" s="495"/>
      <c r="CT212" s="495"/>
      <c r="CU212" s="495"/>
      <c r="CV212" s="495"/>
      <c r="CW212" s="495"/>
      <c r="CX212" s="495"/>
      <c r="CY212" s="495"/>
      <c r="CZ212" s="495"/>
      <c r="DA212" s="495"/>
      <c r="DB212" s="495"/>
      <c r="DC212" s="495"/>
      <c r="DD212" s="495"/>
      <c r="DE212" s="495"/>
      <c r="DF212" s="495"/>
      <c r="DG212" s="495"/>
      <c r="DH212" s="495"/>
      <c r="DI212" s="495"/>
      <c r="DJ212" s="495"/>
      <c r="DK212" s="495"/>
      <c r="DL212" s="495"/>
      <c r="DM212" s="495"/>
      <c r="DN212" s="495"/>
      <c r="DO212" s="495"/>
      <c r="DP212" s="495"/>
      <c r="DQ212" s="495"/>
      <c r="DR212" s="495"/>
      <c r="DS212" s="495"/>
      <c r="DT212" s="495"/>
      <c r="DU212" s="495"/>
      <c r="DV212" s="495"/>
      <c r="DW212" s="495"/>
      <c r="DX212" s="495"/>
      <c r="DY212" s="495"/>
      <c r="DZ212" s="495"/>
      <c r="EA212" s="495"/>
      <c r="EB212" s="495"/>
      <c r="EC212" s="495"/>
      <c r="ED212" s="495"/>
      <c r="EE212" s="495"/>
      <c r="EF212" s="495"/>
      <c r="EG212" s="495"/>
      <c r="EH212" s="495"/>
      <c r="EI212" s="495"/>
      <c r="EJ212" s="495"/>
      <c r="EK212" s="495"/>
      <c r="EL212" s="495"/>
      <c r="EM212" s="495"/>
      <c r="EN212" s="495"/>
      <c r="EO212" s="495"/>
      <c r="EP212" s="495"/>
      <c r="EQ212" s="495"/>
      <c r="ER212" s="495"/>
      <c r="ES212" s="495"/>
      <c r="ET212" s="495"/>
      <c r="EU212" s="495"/>
      <c r="EV212" s="495"/>
      <c r="EW212" s="495"/>
      <c r="EX212" s="495"/>
      <c r="EY212" s="495"/>
      <c r="EZ212" s="495"/>
      <c r="FA212" s="495"/>
      <c r="FB212" s="495"/>
    </row>
    <row r="213" spans="1:158" s="325" customFormat="1" ht="15" hidden="1" customHeight="1" x14ac:dyDescent="0.25">
      <c r="A213" s="553" t="s">
        <v>64</v>
      </c>
      <c r="B213" s="225"/>
      <c r="C213" s="225">
        <v>10</v>
      </c>
      <c r="D213" s="225"/>
      <c r="E213" s="225"/>
      <c r="F213" s="225"/>
      <c r="G213" s="495"/>
      <c r="H213" s="495"/>
      <c r="I213" s="495"/>
      <c r="J213" s="495"/>
      <c r="K213" s="495"/>
      <c r="L213" s="495"/>
      <c r="M213" s="495"/>
      <c r="N213" s="495"/>
      <c r="O213" s="495"/>
      <c r="P213" s="495"/>
      <c r="Q213" s="495"/>
      <c r="R213" s="495"/>
      <c r="S213" s="495"/>
      <c r="T213" s="495"/>
      <c r="U213" s="495"/>
      <c r="V213" s="495"/>
      <c r="W213" s="495"/>
      <c r="X213" s="495"/>
      <c r="Y213" s="495"/>
      <c r="Z213" s="495"/>
      <c r="AA213" s="495"/>
      <c r="AB213" s="495"/>
      <c r="AC213" s="495"/>
      <c r="AD213" s="495"/>
      <c r="AE213" s="495"/>
      <c r="AF213" s="495"/>
      <c r="AG213" s="495"/>
      <c r="AH213" s="495"/>
      <c r="AI213" s="495"/>
      <c r="AJ213" s="495"/>
      <c r="AK213" s="495"/>
      <c r="AL213" s="495"/>
      <c r="AM213" s="495"/>
      <c r="AN213" s="495"/>
      <c r="AO213" s="495"/>
      <c r="AP213" s="495"/>
      <c r="AQ213" s="495"/>
      <c r="AR213" s="495"/>
      <c r="AS213" s="495"/>
      <c r="AT213" s="495"/>
      <c r="AU213" s="495"/>
      <c r="AV213" s="495"/>
      <c r="AW213" s="495"/>
      <c r="AX213" s="495"/>
      <c r="AY213" s="495"/>
      <c r="AZ213" s="495"/>
      <c r="BA213" s="495"/>
      <c r="BB213" s="495"/>
      <c r="BC213" s="495"/>
      <c r="BD213" s="495"/>
      <c r="BE213" s="495"/>
      <c r="BF213" s="495"/>
      <c r="BG213" s="495"/>
      <c r="BH213" s="495"/>
      <c r="BI213" s="495"/>
      <c r="BJ213" s="495"/>
      <c r="BK213" s="495"/>
      <c r="BL213" s="495"/>
      <c r="BM213" s="495"/>
      <c r="BN213" s="495"/>
      <c r="BO213" s="495"/>
      <c r="BP213" s="495"/>
      <c r="BQ213" s="495"/>
      <c r="BR213" s="495"/>
      <c r="BS213" s="495"/>
      <c r="BT213" s="495"/>
      <c r="BU213" s="495"/>
      <c r="BV213" s="495"/>
      <c r="BW213" s="495"/>
      <c r="BX213" s="495"/>
      <c r="BY213" s="495"/>
      <c r="BZ213" s="495"/>
      <c r="CA213" s="495"/>
      <c r="CB213" s="495"/>
      <c r="CC213" s="495"/>
      <c r="CD213" s="495"/>
      <c r="CE213" s="495"/>
      <c r="CF213" s="495"/>
      <c r="CG213" s="495"/>
      <c r="CH213" s="495"/>
      <c r="CI213" s="495"/>
      <c r="CJ213" s="495"/>
      <c r="CK213" s="495"/>
      <c r="CL213" s="495"/>
      <c r="CM213" s="495"/>
      <c r="CN213" s="495"/>
      <c r="CO213" s="495"/>
      <c r="CP213" s="495"/>
      <c r="CQ213" s="495"/>
      <c r="CR213" s="495"/>
      <c r="CS213" s="495"/>
      <c r="CT213" s="495"/>
      <c r="CU213" s="495"/>
      <c r="CV213" s="495"/>
      <c r="CW213" s="495"/>
      <c r="CX213" s="495"/>
      <c r="CY213" s="495"/>
      <c r="CZ213" s="495"/>
      <c r="DA213" s="495"/>
      <c r="DB213" s="495"/>
      <c r="DC213" s="495"/>
      <c r="DD213" s="495"/>
      <c r="DE213" s="495"/>
      <c r="DF213" s="495"/>
      <c r="DG213" s="495"/>
      <c r="DH213" s="495"/>
      <c r="DI213" s="495"/>
      <c r="DJ213" s="495"/>
      <c r="DK213" s="495"/>
      <c r="DL213" s="495"/>
      <c r="DM213" s="495"/>
      <c r="DN213" s="495"/>
      <c r="DO213" s="495"/>
      <c r="DP213" s="495"/>
      <c r="DQ213" s="495"/>
      <c r="DR213" s="495"/>
      <c r="DS213" s="495"/>
      <c r="DT213" s="495"/>
      <c r="DU213" s="495"/>
      <c r="DV213" s="495"/>
      <c r="DW213" s="495"/>
      <c r="DX213" s="495"/>
      <c r="DY213" s="495"/>
      <c r="DZ213" s="495"/>
      <c r="EA213" s="495"/>
      <c r="EB213" s="495"/>
      <c r="EC213" s="495"/>
      <c r="ED213" s="495"/>
      <c r="EE213" s="495"/>
      <c r="EF213" s="495"/>
      <c r="EG213" s="495"/>
      <c r="EH213" s="495"/>
      <c r="EI213" s="495"/>
      <c r="EJ213" s="495"/>
      <c r="EK213" s="495"/>
      <c r="EL213" s="495"/>
      <c r="EM213" s="495"/>
      <c r="EN213" s="495"/>
      <c r="EO213" s="495"/>
      <c r="EP213" s="495"/>
      <c r="EQ213" s="495"/>
      <c r="ER213" s="495"/>
      <c r="ES213" s="495"/>
      <c r="ET213" s="495"/>
      <c r="EU213" s="495"/>
      <c r="EV213" s="495"/>
      <c r="EW213" s="495"/>
      <c r="EX213" s="495"/>
      <c r="EY213" s="495"/>
      <c r="EZ213" s="495"/>
      <c r="FA213" s="495"/>
      <c r="FB213" s="495"/>
    </row>
    <row r="214" spans="1:158" s="325" customFormat="1" ht="29.25" hidden="1" customHeight="1" x14ac:dyDescent="0.25">
      <c r="A214" s="236" t="s">
        <v>142</v>
      </c>
      <c r="B214" s="225"/>
      <c r="C214" s="225">
        <v>25</v>
      </c>
      <c r="D214" s="225"/>
      <c r="E214" s="225"/>
      <c r="F214" s="225"/>
      <c r="G214" s="495"/>
      <c r="H214" s="495"/>
      <c r="I214" s="495"/>
      <c r="J214" s="495"/>
      <c r="K214" s="495"/>
      <c r="L214" s="495"/>
      <c r="M214" s="495"/>
      <c r="N214" s="495"/>
      <c r="O214" s="495"/>
      <c r="P214" s="495"/>
      <c r="Q214" s="495"/>
      <c r="R214" s="495"/>
      <c r="S214" s="495"/>
      <c r="T214" s="495"/>
      <c r="U214" s="495"/>
      <c r="V214" s="495"/>
      <c r="W214" s="495"/>
      <c r="X214" s="495"/>
      <c r="Y214" s="495"/>
      <c r="Z214" s="495"/>
      <c r="AA214" s="495"/>
      <c r="AB214" s="495"/>
      <c r="AC214" s="495"/>
      <c r="AD214" s="495"/>
      <c r="AE214" s="495"/>
      <c r="AF214" s="495"/>
      <c r="AG214" s="495"/>
      <c r="AH214" s="495"/>
      <c r="AI214" s="495"/>
      <c r="AJ214" s="495"/>
      <c r="AK214" s="495"/>
      <c r="AL214" s="495"/>
      <c r="AM214" s="495"/>
      <c r="AN214" s="495"/>
      <c r="AO214" s="495"/>
      <c r="AP214" s="495"/>
      <c r="AQ214" s="495"/>
      <c r="AR214" s="495"/>
      <c r="AS214" s="495"/>
      <c r="AT214" s="495"/>
      <c r="AU214" s="495"/>
      <c r="AV214" s="495"/>
      <c r="AW214" s="495"/>
      <c r="AX214" s="495"/>
      <c r="AY214" s="495"/>
      <c r="AZ214" s="495"/>
      <c r="BA214" s="495"/>
      <c r="BB214" s="495"/>
      <c r="BC214" s="495"/>
      <c r="BD214" s="495"/>
      <c r="BE214" s="495"/>
      <c r="BF214" s="495"/>
      <c r="BG214" s="495"/>
      <c r="BH214" s="495"/>
      <c r="BI214" s="495"/>
      <c r="BJ214" s="495"/>
      <c r="BK214" s="495"/>
      <c r="BL214" s="495"/>
      <c r="BM214" s="495"/>
      <c r="BN214" s="495"/>
      <c r="BO214" s="495"/>
      <c r="BP214" s="495"/>
      <c r="BQ214" s="495"/>
      <c r="BR214" s="495"/>
      <c r="BS214" s="495"/>
      <c r="BT214" s="495"/>
      <c r="BU214" s="495"/>
      <c r="BV214" s="495"/>
      <c r="BW214" s="495"/>
      <c r="BX214" s="495"/>
      <c r="BY214" s="495"/>
      <c r="BZ214" s="495"/>
      <c r="CA214" s="495"/>
      <c r="CB214" s="495"/>
      <c r="CC214" s="495"/>
      <c r="CD214" s="495"/>
      <c r="CE214" s="495"/>
      <c r="CF214" s="495"/>
      <c r="CG214" s="495"/>
      <c r="CH214" s="495"/>
      <c r="CI214" s="495"/>
      <c r="CJ214" s="495"/>
      <c r="CK214" s="495"/>
      <c r="CL214" s="495"/>
      <c r="CM214" s="495"/>
      <c r="CN214" s="495"/>
      <c r="CO214" s="495"/>
      <c r="CP214" s="495"/>
      <c r="CQ214" s="495"/>
      <c r="CR214" s="495"/>
      <c r="CS214" s="495"/>
      <c r="CT214" s="495"/>
      <c r="CU214" s="495"/>
      <c r="CV214" s="495"/>
      <c r="CW214" s="495"/>
      <c r="CX214" s="495"/>
      <c r="CY214" s="495"/>
      <c r="CZ214" s="495"/>
      <c r="DA214" s="495"/>
      <c r="DB214" s="495"/>
      <c r="DC214" s="495"/>
      <c r="DD214" s="495"/>
      <c r="DE214" s="495"/>
      <c r="DF214" s="495"/>
      <c r="DG214" s="495"/>
      <c r="DH214" s="495"/>
      <c r="DI214" s="495"/>
      <c r="DJ214" s="495"/>
      <c r="DK214" s="495"/>
      <c r="DL214" s="495"/>
      <c r="DM214" s="495"/>
      <c r="DN214" s="495"/>
      <c r="DO214" s="495"/>
      <c r="DP214" s="495"/>
      <c r="DQ214" s="495"/>
      <c r="DR214" s="495"/>
      <c r="DS214" s="495"/>
      <c r="DT214" s="495"/>
      <c r="DU214" s="495"/>
      <c r="DV214" s="495"/>
      <c r="DW214" s="495"/>
      <c r="DX214" s="495"/>
      <c r="DY214" s="495"/>
      <c r="DZ214" s="495"/>
      <c r="EA214" s="495"/>
      <c r="EB214" s="495"/>
      <c r="EC214" s="495"/>
      <c r="ED214" s="495"/>
      <c r="EE214" s="495"/>
      <c r="EF214" s="495"/>
      <c r="EG214" s="495"/>
      <c r="EH214" s="495"/>
      <c r="EI214" s="495"/>
      <c r="EJ214" s="495"/>
      <c r="EK214" s="495"/>
      <c r="EL214" s="495"/>
      <c r="EM214" s="495"/>
      <c r="EN214" s="495"/>
      <c r="EO214" s="495"/>
      <c r="EP214" s="495"/>
      <c r="EQ214" s="495"/>
      <c r="ER214" s="495"/>
      <c r="ES214" s="495"/>
      <c r="ET214" s="495"/>
      <c r="EU214" s="495"/>
      <c r="EV214" s="495"/>
      <c r="EW214" s="495"/>
      <c r="EX214" s="495"/>
      <c r="EY214" s="495"/>
      <c r="EZ214" s="495"/>
      <c r="FA214" s="495"/>
      <c r="FB214" s="495"/>
    </row>
    <row r="215" spans="1:158" s="620" customFormat="1" hidden="1" x14ac:dyDescent="0.25">
      <c r="A215" s="236" t="s">
        <v>54</v>
      </c>
      <c r="B215" s="618"/>
      <c r="C215" s="618">
        <v>35</v>
      </c>
      <c r="D215" s="618"/>
      <c r="E215" s="618"/>
      <c r="F215" s="618"/>
      <c r="G215" s="619"/>
      <c r="H215" s="619"/>
      <c r="I215" s="619"/>
      <c r="J215" s="619"/>
      <c r="K215" s="619"/>
      <c r="L215" s="619"/>
      <c r="M215" s="619"/>
      <c r="N215" s="619"/>
      <c r="O215" s="619"/>
      <c r="P215" s="619"/>
      <c r="Q215" s="619"/>
      <c r="R215" s="619"/>
      <c r="S215" s="619"/>
      <c r="T215" s="619"/>
      <c r="U215" s="619"/>
      <c r="V215" s="619"/>
      <c r="W215" s="619"/>
      <c r="X215" s="619"/>
      <c r="Y215" s="619"/>
      <c r="Z215" s="619"/>
      <c r="AA215" s="619"/>
      <c r="AB215" s="619"/>
      <c r="AC215" s="619"/>
      <c r="AD215" s="619"/>
      <c r="AE215" s="619"/>
      <c r="AF215" s="619"/>
      <c r="AG215" s="619"/>
      <c r="AH215" s="619"/>
      <c r="AI215" s="619"/>
      <c r="AJ215" s="619"/>
      <c r="AK215" s="619"/>
      <c r="AL215" s="619"/>
      <c r="AM215" s="619"/>
      <c r="AN215" s="619"/>
      <c r="AO215" s="619"/>
      <c r="AP215" s="619"/>
      <c r="AQ215" s="619"/>
      <c r="AR215" s="619"/>
      <c r="AS215" s="619"/>
      <c r="AT215" s="619"/>
      <c r="AU215" s="619"/>
      <c r="AV215" s="619"/>
      <c r="AW215" s="619"/>
      <c r="AX215" s="619"/>
      <c r="AY215" s="619"/>
      <c r="AZ215" s="619"/>
      <c r="BA215" s="619"/>
      <c r="BB215" s="619"/>
      <c r="BC215" s="619"/>
      <c r="BD215" s="619"/>
      <c r="BE215" s="619"/>
      <c r="BF215" s="619"/>
      <c r="BG215" s="619"/>
      <c r="BH215" s="619"/>
      <c r="BI215" s="619"/>
      <c r="BJ215" s="619"/>
      <c r="BK215" s="619"/>
      <c r="BL215" s="619"/>
      <c r="BM215" s="619"/>
      <c r="BN215" s="619"/>
      <c r="BO215" s="619"/>
      <c r="BP215" s="619"/>
      <c r="BQ215" s="619"/>
      <c r="BR215" s="619"/>
      <c r="BS215" s="619"/>
      <c r="BT215" s="619"/>
      <c r="BU215" s="619"/>
      <c r="BV215" s="619"/>
      <c r="BW215" s="619"/>
      <c r="BX215" s="619"/>
      <c r="BY215" s="619"/>
      <c r="BZ215" s="619"/>
      <c r="CA215" s="619"/>
      <c r="CB215" s="619"/>
      <c r="CC215" s="619"/>
      <c r="CD215" s="619"/>
      <c r="CE215" s="619"/>
      <c r="CF215" s="619"/>
      <c r="CG215" s="619"/>
      <c r="CH215" s="619"/>
      <c r="CI215" s="619"/>
      <c r="CJ215" s="619"/>
      <c r="CK215" s="619"/>
      <c r="CL215" s="619"/>
      <c r="CM215" s="619"/>
      <c r="CN215" s="619"/>
      <c r="CO215" s="619"/>
      <c r="CP215" s="619"/>
      <c r="CQ215" s="619"/>
      <c r="CR215" s="619"/>
      <c r="CS215" s="619"/>
      <c r="CT215" s="619"/>
      <c r="CU215" s="619"/>
      <c r="CV215" s="619"/>
      <c r="CW215" s="619"/>
      <c r="CX215" s="619"/>
      <c r="CY215" s="619"/>
      <c r="CZ215" s="619"/>
      <c r="DA215" s="619"/>
      <c r="DB215" s="619"/>
      <c r="DC215" s="619"/>
      <c r="DD215" s="619"/>
      <c r="DE215" s="619"/>
      <c r="DF215" s="619"/>
      <c r="DG215" s="619"/>
      <c r="DH215" s="619"/>
      <c r="DI215" s="619"/>
      <c r="DJ215" s="619"/>
      <c r="DK215" s="619"/>
      <c r="DL215" s="619"/>
      <c r="DM215" s="619"/>
      <c r="DN215" s="619"/>
      <c r="DO215" s="619"/>
      <c r="DP215" s="619"/>
      <c r="DQ215" s="619"/>
      <c r="DR215" s="619"/>
      <c r="DS215" s="619"/>
      <c r="DT215" s="619"/>
      <c r="DU215" s="619"/>
      <c r="DV215" s="619"/>
      <c r="DW215" s="619"/>
      <c r="DX215" s="619"/>
      <c r="DY215" s="619"/>
      <c r="DZ215" s="619"/>
      <c r="EA215" s="619"/>
      <c r="EB215" s="619"/>
      <c r="EC215" s="619"/>
      <c r="ED215" s="619"/>
      <c r="EE215" s="619"/>
      <c r="EF215" s="619"/>
      <c r="EG215" s="619"/>
      <c r="EH215" s="619"/>
      <c r="EI215" s="619"/>
      <c r="EJ215" s="619"/>
      <c r="EK215" s="619"/>
      <c r="EL215" s="619"/>
      <c r="EM215" s="619"/>
      <c r="EN215" s="619"/>
      <c r="EO215" s="619"/>
      <c r="EP215" s="619"/>
      <c r="EQ215" s="619"/>
      <c r="ER215" s="619"/>
      <c r="ES215" s="619"/>
      <c r="ET215" s="619"/>
      <c r="EU215" s="619"/>
      <c r="EV215" s="619"/>
      <c r="EW215" s="619"/>
      <c r="EX215" s="619"/>
      <c r="EY215" s="619"/>
      <c r="EZ215" s="619"/>
      <c r="FA215" s="619"/>
      <c r="FB215" s="619"/>
    </row>
    <row r="216" spans="1:158" s="325" customFormat="1" ht="15" hidden="1" customHeight="1" thickBot="1" x14ac:dyDescent="0.3">
      <c r="A216" s="553" t="s">
        <v>158</v>
      </c>
      <c r="B216" s="225"/>
      <c r="C216" s="225">
        <v>250</v>
      </c>
      <c r="D216" s="225"/>
      <c r="E216" s="225"/>
      <c r="F216" s="225"/>
      <c r="G216" s="495"/>
      <c r="H216" s="495"/>
      <c r="I216" s="495"/>
      <c r="J216" s="495"/>
      <c r="K216" s="495"/>
      <c r="L216" s="495"/>
      <c r="M216" s="495"/>
      <c r="N216" s="495"/>
      <c r="O216" s="495"/>
      <c r="P216" s="495"/>
      <c r="Q216" s="495"/>
      <c r="R216" s="495"/>
      <c r="S216" s="495"/>
      <c r="T216" s="495"/>
      <c r="U216" s="495"/>
      <c r="V216" s="495"/>
      <c r="W216" s="495"/>
      <c r="X216" s="495"/>
      <c r="Y216" s="495"/>
      <c r="Z216" s="495"/>
      <c r="AA216" s="495"/>
      <c r="AB216" s="495"/>
      <c r="AC216" s="495"/>
      <c r="AD216" s="495"/>
      <c r="AE216" s="495"/>
      <c r="AF216" s="495"/>
      <c r="AG216" s="495"/>
      <c r="AH216" s="495"/>
      <c r="AI216" s="495"/>
      <c r="AJ216" s="495"/>
      <c r="AK216" s="495"/>
      <c r="AL216" s="495"/>
      <c r="AM216" s="495"/>
      <c r="AN216" s="495"/>
      <c r="AO216" s="495"/>
      <c r="AP216" s="495"/>
      <c r="AQ216" s="495"/>
      <c r="AR216" s="495"/>
      <c r="AS216" s="495"/>
      <c r="AT216" s="495"/>
      <c r="AU216" s="495"/>
      <c r="AV216" s="495"/>
      <c r="AW216" s="495"/>
      <c r="AX216" s="495"/>
      <c r="AY216" s="495"/>
      <c r="AZ216" s="495"/>
      <c r="BA216" s="495"/>
      <c r="BB216" s="495"/>
      <c r="BC216" s="495"/>
      <c r="BD216" s="495"/>
      <c r="BE216" s="495"/>
      <c r="BF216" s="495"/>
      <c r="BG216" s="495"/>
      <c r="BH216" s="495"/>
      <c r="BI216" s="495"/>
      <c r="BJ216" s="495"/>
      <c r="BK216" s="495"/>
      <c r="BL216" s="495"/>
      <c r="BM216" s="495"/>
      <c r="BN216" s="495"/>
      <c r="BO216" s="495"/>
      <c r="BP216" s="495"/>
      <c r="BQ216" s="495"/>
      <c r="BR216" s="495"/>
      <c r="BS216" s="495"/>
      <c r="BT216" s="495"/>
      <c r="BU216" s="495"/>
      <c r="BV216" s="495"/>
      <c r="BW216" s="495"/>
      <c r="BX216" s="495"/>
      <c r="BY216" s="495"/>
      <c r="BZ216" s="495"/>
      <c r="CA216" s="495"/>
      <c r="CB216" s="495"/>
      <c r="CC216" s="495"/>
      <c r="CD216" s="495"/>
      <c r="CE216" s="495"/>
      <c r="CF216" s="495"/>
      <c r="CG216" s="495"/>
      <c r="CH216" s="495"/>
      <c r="CI216" s="495"/>
      <c r="CJ216" s="495"/>
      <c r="CK216" s="495"/>
      <c r="CL216" s="495"/>
      <c r="CM216" s="495"/>
      <c r="CN216" s="495"/>
      <c r="CO216" s="495"/>
      <c r="CP216" s="495"/>
      <c r="CQ216" s="495"/>
      <c r="CR216" s="495"/>
      <c r="CS216" s="495"/>
      <c r="CT216" s="495"/>
      <c r="CU216" s="495"/>
      <c r="CV216" s="495"/>
      <c r="CW216" s="495"/>
      <c r="CX216" s="495"/>
      <c r="CY216" s="495"/>
      <c r="CZ216" s="495"/>
      <c r="DA216" s="495"/>
      <c r="DB216" s="495"/>
      <c r="DC216" s="495"/>
      <c r="DD216" s="495"/>
      <c r="DE216" s="495"/>
      <c r="DF216" s="495"/>
      <c r="DG216" s="495"/>
      <c r="DH216" s="495"/>
      <c r="DI216" s="495"/>
      <c r="DJ216" s="495"/>
      <c r="DK216" s="495"/>
      <c r="DL216" s="495"/>
      <c r="DM216" s="495"/>
      <c r="DN216" s="495"/>
      <c r="DO216" s="495"/>
      <c r="DP216" s="495"/>
      <c r="DQ216" s="495"/>
      <c r="DR216" s="495"/>
      <c r="DS216" s="495"/>
      <c r="DT216" s="495"/>
      <c r="DU216" s="495"/>
      <c r="DV216" s="495"/>
      <c r="DW216" s="495"/>
      <c r="DX216" s="495"/>
      <c r="DY216" s="495"/>
      <c r="DZ216" s="495"/>
      <c r="EA216" s="495"/>
      <c r="EB216" s="495"/>
      <c r="EC216" s="495"/>
      <c r="ED216" s="495"/>
      <c r="EE216" s="495"/>
      <c r="EF216" s="495"/>
      <c r="EG216" s="495"/>
      <c r="EH216" s="495"/>
      <c r="EI216" s="495"/>
      <c r="EJ216" s="495"/>
      <c r="EK216" s="495"/>
      <c r="EL216" s="495"/>
      <c r="EM216" s="495"/>
      <c r="EN216" s="495"/>
      <c r="EO216" s="495"/>
      <c r="EP216" s="495"/>
      <c r="EQ216" s="495"/>
      <c r="ER216" s="495"/>
      <c r="ES216" s="495"/>
      <c r="ET216" s="495"/>
      <c r="EU216" s="495"/>
      <c r="EV216" s="495"/>
      <c r="EW216" s="495"/>
      <c r="EX216" s="495"/>
      <c r="EY216" s="495"/>
      <c r="EZ216" s="495"/>
      <c r="FA216" s="495"/>
      <c r="FB216" s="495"/>
    </row>
    <row r="217" spans="1:158" s="325" customFormat="1" ht="15" hidden="1" customHeight="1" thickBot="1" x14ac:dyDescent="0.3">
      <c r="A217" s="279" t="s">
        <v>10</v>
      </c>
      <c r="B217" s="593"/>
      <c r="C217" s="593"/>
      <c r="D217" s="593"/>
      <c r="E217" s="593"/>
      <c r="F217" s="593"/>
      <c r="G217" s="495"/>
      <c r="H217" s="495"/>
      <c r="I217" s="495"/>
      <c r="J217" s="495"/>
      <c r="K217" s="495"/>
      <c r="L217" s="495"/>
      <c r="M217" s="495"/>
      <c r="N217" s="495"/>
      <c r="O217" s="495"/>
      <c r="P217" s="495"/>
      <c r="Q217" s="495"/>
      <c r="R217" s="495"/>
      <c r="S217" s="495"/>
      <c r="T217" s="495"/>
      <c r="U217" s="495"/>
      <c r="V217" s="495"/>
      <c r="W217" s="495"/>
      <c r="X217" s="495"/>
      <c r="Y217" s="495"/>
      <c r="Z217" s="495"/>
      <c r="AA217" s="495"/>
      <c r="AB217" s="495"/>
      <c r="AC217" s="495"/>
      <c r="AD217" s="495"/>
      <c r="AE217" s="495"/>
      <c r="AF217" s="495"/>
      <c r="AG217" s="495"/>
      <c r="AH217" s="495"/>
      <c r="AI217" s="495"/>
      <c r="AJ217" s="495"/>
      <c r="AK217" s="495"/>
      <c r="AL217" s="495"/>
      <c r="AM217" s="495"/>
      <c r="AN217" s="495"/>
      <c r="AO217" s="495"/>
      <c r="AP217" s="495"/>
      <c r="AQ217" s="495"/>
      <c r="AR217" s="495"/>
      <c r="AS217" s="495"/>
      <c r="AT217" s="495"/>
      <c r="AU217" s="495"/>
      <c r="AV217" s="495"/>
      <c r="AW217" s="495"/>
      <c r="AX217" s="495"/>
      <c r="AY217" s="495"/>
      <c r="AZ217" s="495"/>
      <c r="BA217" s="495"/>
      <c r="BB217" s="495"/>
      <c r="BC217" s="495"/>
      <c r="BD217" s="495"/>
      <c r="BE217" s="495"/>
      <c r="BF217" s="495"/>
      <c r="BG217" s="495"/>
      <c r="BH217" s="495"/>
      <c r="BI217" s="495"/>
      <c r="BJ217" s="495"/>
      <c r="BK217" s="495"/>
      <c r="BL217" s="495"/>
      <c r="BM217" s="495"/>
      <c r="BN217" s="495"/>
      <c r="BO217" s="495"/>
      <c r="BP217" s="495"/>
      <c r="BQ217" s="495"/>
      <c r="BR217" s="495"/>
      <c r="BS217" s="495"/>
      <c r="BT217" s="495"/>
      <c r="BU217" s="495"/>
      <c r="BV217" s="495"/>
      <c r="BW217" s="495"/>
      <c r="BX217" s="495"/>
      <c r="BY217" s="495"/>
      <c r="BZ217" s="495"/>
      <c r="CA217" s="495"/>
      <c r="CB217" s="495"/>
      <c r="CC217" s="495"/>
      <c r="CD217" s="495"/>
      <c r="CE217" s="495"/>
      <c r="CF217" s="495"/>
      <c r="CG217" s="495"/>
      <c r="CH217" s="495"/>
      <c r="CI217" s="495"/>
      <c r="CJ217" s="495"/>
      <c r="CK217" s="495"/>
      <c r="CL217" s="495"/>
      <c r="CM217" s="495"/>
      <c r="CN217" s="495"/>
      <c r="CO217" s="495"/>
      <c r="CP217" s="495"/>
      <c r="CQ217" s="495"/>
      <c r="CR217" s="495"/>
      <c r="CS217" s="495"/>
      <c r="CT217" s="495"/>
      <c r="CU217" s="495"/>
      <c r="CV217" s="495"/>
      <c r="CW217" s="495"/>
      <c r="CX217" s="495"/>
      <c r="CY217" s="495"/>
      <c r="CZ217" s="495"/>
      <c r="DA217" s="495"/>
      <c r="DB217" s="495"/>
      <c r="DC217" s="495"/>
      <c r="DD217" s="495"/>
      <c r="DE217" s="495"/>
      <c r="DF217" s="495"/>
      <c r="DG217" s="495"/>
      <c r="DH217" s="495"/>
      <c r="DI217" s="495"/>
      <c r="DJ217" s="495"/>
      <c r="DK217" s="495"/>
      <c r="DL217" s="495"/>
      <c r="DM217" s="495"/>
      <c r="DN217" s="495"/>
      <c r="DO217" s="495"/>
      <c r="DP217" s="495"/>
      <c r="DQ217" s="495"/>
      <c r="DR217" s="495"/>
      <c r="DS217" s="495"/>
      <c r="DT217" s="495"/>
      <c r="DU217" s="495"/>
      <c r="DV217" s="495"/>
      <c r="DW217" s="495"/>
      <c r="DX217" s="495"/>
      <c r="DY217" s="495"/>
      <c r="DZ217" s="495"/>
      <c r="EA217" s="495"/>
      <c r="EB217" s="495"/>
      <c r="EC217" s="495"/>
      <c r="ED217" s="495"/>
      <c r="EE217" s="495"/>
      <c r="EF217" s="495"/>
      <c r="EG217" s="495"/>
      <c r="EH217" s="495"/>
      <c r="EI217" s="495"/>
      <c r="EJ217" s="495"/>
      <c r="EK217" s="495"/>
      <c r="EL217" s="495"/>
      <c r="EM217" s="495"/>
      <c r="EN217" s="495"/>
      <c r="EO217" s="495"/>
      <c r="EP217" s="495"/>
      <c r="EQ217" s="495"/>
      <c r="ER217" s="495"/>
      <c r="ES217" s="495"/>
      <c r="ET217" s="495"/>
      <c r="EU217" s="495"/>
      <c r="EV217" s="495"/>
      <c r="EW217" s="495"/>
      <c r="EX217" s="495"/>
      <c r="EY217" s="495"/>
      <c r="EZ217" s="495"/>
      <c r="FA217" s="495"/>
      <c r="FB217" s="495"/>
    </row>
    <row r="218" spans="1:158" s="325" customFormat="1" ht="15" hidden="1" customHeight="1" x14ac:dyDescent="0.25">
      <c r="A218" s="394" t="s">
        <v>286</v>
      </c>
      <c r="B218" s="225"/>
      <c r="C218" s="225"/>
      <c r="D218" s="225"/>
      <c r="E218" s="225"/>
      <c r="F218" s="225"/>
      <c r="G218" s="495"/>
      <c r="H218" s="495"/>
      <c r="I218" s="495"/>
      <c r="J218" s="495"/>
      <c r="K218" s="495"/>
      <c r="L218" s="495"/>
      <c r="M218" s="495"/>
      <c r="N218" s="495"/>
      <c r="O218" s="495"/>
      <c r="P218" s="495"/>
      <c r="Q218" s="495"/>
      <c r="R218" s="495"/>
      <c r="S218" s="495"/>
      <c r="T218" s="495"/>
      <c r="U218" s="495"/>
      <c r="V218" s="495"/>
      <c r="W218" s="495"/>
      <c r="X218" s="495"/>
      <c r="Y218" s="495"/>
      <c r="Z218" s="495"/>
      <c r="AA218" s="495"/>
      <c r="AB218" s="495"/>
      <c r="AC218" s="495"/>
      <c r="AD218" s="495"/>
      <c r="AE218" s="495"/>
      <c r="AF218" s="495"/>
      <c r="AG218" s="495"/>
      <c r="AH218" s="495"/>
      <c r="AI218" s="495"/>
      <c r="AJ218" s="495"/>
      <c r="AK218" s="495"/>
      <c r="AL218" s="495"/>
      <c r="AM218" s="495"/>
      <c r="AN218" s="495"/>
      <c r="AO218" s="495"/>
      <c r="AP218" s="495"/>
      <c r="AQ218" s="495"/>
      <c r="AR218" s="495"/>
      <c r="AS218" s="495"/>
      <c r="AT218" s="495"/>
      <c r="AU218" s="495"/>
      <c r="AV218" s="495"/>
      <c r="AW218" s="495"/>
      <c r="AX218" s="495"/>
      <c r="AY218" s="495"/>
      <c r="AZ218" s="495"/>
      <c r="BA218" s="495"/>
      <c r="BB218" s="495"/>
      <c r="BC218" s="495"/>
      <c r="BD218" s="495"/>
      <c r="BE218" s="495"/>
      <c r="BF218" s="495"/>
      <c r="BG218" s="495"/>
      <c r="BH218" s="495"/>
      <c r="BI218" s="495"/>
      <c r="BJ218" s="495"/>
      <c r="BK218" s="495"/>
      <c r="BL218" s="495"/>
      <c r="BM218" s="495"/>
      <c r="BN218" s="495"/>
      <c r="BO218" s="495"/>
      <c r="BP218" s="495"/>
      <c r="BQ218" s="495"/>
      <c r="BR218" s="495"/>
      <c r="BS218" s="495"/>
      <c r="BT218" s="495"/>
      <c r="BU218" s="495"/>
      <c r="BV218" s="495"/>
      <c r="BW218" s="495"/>
      <c r="BX218" s="495"/>
      <c r="BY218" s="495"/>
      <c r="BZ218" s="495"/>
      <c r="CA218" s="495"/>
      <c r="CB218" s="495"/>
      <c r="CC218" s="495"/>
      <c r="CD218" s="495"/>
      <c r="CE218" s="495"/>
      <c r="CF218" s="495"/>
      <c r="CG218" s="495"/>
      <c r="CH218" s="495"/>
      <c r="CI218" s="495"/>
      <c r="CJ218" s="495"/>
      <c r="CK218" s="495"/>
      <c r="CL218" s="495"/>
      <c r="CM218" s="495"/>
      <c r="CN218" s="495"/>
      <c r="CO218" s="495"/>
      <c r="CP218" s="495"/>
      <c r="CQ218" s="495"/>
      <c r="CR218" s="495"/>
      <c r="CS218" s="495"/>
      <c r="CT218" s="495"/>
      <c r="CU218" s="495"/>
      <c r="CV218" s="495"/>
      <c r="CW218" s="495"/>
      <c r="CX218" s="495"/>
      <c r="CY218" s="495"/>
      <c r="CZ218" s="495"/>
      <c r="DA218" s="495"/>
      <c r="DB218" s="495"/>
      <c r="DC218" s="495"/>
      <c r="DD218" s="495"/>
      <c r="DE218" s="495"/>
      <c r="DF218" s="495"/>
      <c r="DG218" s="495"/>
      <c r="DH218" s="495"/>
      <c r="DI218" s="495"/>
      <c r="DJ218" s="495"/>
      <c r="DK218" s="495"/>
      <c r="DL218" s="495"/>
      <c r="DM218" s="495"/>
      <c r="DN218" s="495"/>
      <c r="DO218" s="495"/>
      <c r="DP218" s="495"/>
      <c r="DQ218" s="495"/>
      <c r="DR218" s="495"/>
      <c r="DS218" s="495"/>
      <c r="DT218" s="495"/>
      <c r="DU218" s="495"/>
      <c r="DV218" s="495"/>
      <c r="DW218" s="495"/>
      <c r="DX218" s="495"/>
      <c r="DY218" s="495"/>
      <c r="DZ218" s="495"/>
      <c r="EA218" s="495"/>
      <c r="EB218" s="495"/>
      <c r="EC218" s="495"/>
      <c r="ED218" s="495"/>
      <c r="EE218" s="495"/>
      <c r="EF218" s="495"/>
      <c r="EG218" s="495"/>
      <c r="EH218" s="495"/>
      <c r="EI218" s="495"/>
      <c r="EJ218" s="495"/>
      <c r="EK218" s="495"/>
      <c r="EL218" s="495"/>
      <c r="EM218" s="495"/>
      <c r="EN218" s="495"/>
      <c r="EO218" s="495"/>
      <c r="EP218" s="495"/>
      <c r="EQ218" s="495"/>
      <c r="ER218" s="495"/>
      <c r="ES218" s="495"/>
      <c r="ET218" s="495"/>
      <c r="EU218" s="495"/>
      <c r="EV218" s="495"/>
      <c r="EW218" s="495"/>
      <c r="EX218" s="495"/>
      <c r="EY218" s="495"/>
      <c r="EZ218" s="495"/>
      <c r="FA218" s="495"/>
      <c r="FB218" s="495"/>
    </row>
    <row r="219" spans="1:158" s="325" customFormat="1" ht="15" hidden="1" customHeight="1" x14ac:dyDescent="0.25">
      <c r="A219" s="605" t="s">
        <v>150</v>
      </c>
      <c r="B219" s="225"/>
      <c r="C219" s="225"/>
      <c r="D219" s="225"/>
      <c r="E219" s="225"/>
      <c r="F219" s="225"/>
      <c r="G219" s="495"/>
      <c r="H219" s="495"/>
      <c r="I219" s="495"/>
      <c r="J219" s="495"/>
      <c r="K219" s="495"/>
      <c r="L219" s="495"/>
      <c r="M219" s="495"/>
      <c r="N219" s="495"/>
      <c r="O219" s="495"/>
      <c r="P219" s="495"/>
      <c r="Q219" s="495"/>
      <c r="R219" s="495"/>
      <c r="S219" s="495"/>
      <c r="T219" s="495"/>
      <c r="U219" s="495"/>
      <c r="V219" s="495"/>
      <c r="W219" s="495"/>
      <c r="X219" s="495"/>
      <c r="Y219" s="495"/>
      <c r="Z219" s="495"/>
      <c r="AA219" s="495"/>
      <c r="AB219" s="495"/>
      <c r="AC219" s="495"/>
      <c r="AD219" s="495"/>
      <c r="AE219" s="495"/>
      <c r="AF219" s="495"/>
      <c r="AG219" s="495"/>
      <c r="AH219" s="495"/>
      <c r="AI219" s="495"/>
      <c r="AJ219" s="495"/>
      <c r="AK219" s="495"/>
      <c r="AL219" s="495"/>
      <c r="AM219" s="495"/>
      <c r="AN219" s="495"/>
      <c r="AO219" s="495"/>
      <c r="AP219" s="495"/>
      <c r="AQ219" s="495"/>
      <c r="AR219" s="495"/>
      <c r="AS219" s="495"/>
      <c r="AT219" s="495"/>
      <c r="AU219" s="495"/>
      <c r="AV219" s="495"/>
      <c r="AW219" s="495"/>
      <c r="AX219" s="495"/>
      <c r="AY219" s="495"/>
      <c r="AZ219" s="495"/>
      <c r="BA219" s="495"/>
      <c r="BB219" s="495"/>
      <c r="BC219" s="495"/>
      <c r="BD219" s="495"/>
      <c r="BE219" s="495"/>
      <c r="BF219" s="495"/>
      <c r="BG219" s="495"/>
      <c r="BH219" s="495"/>
      <c r="BI219" s="495"/>
      <c r="BJ219" s="495"/>
      <c r="BK219" s="495"/>
      <c r="BL219" s="495"/>
      <c r="BM219" s="495"/>
      <c r="BN219" s="495"/>
      <c r="BO219" s="495"/>
      <c r="BP219" s="495"/>
      <c r="BQ219" s="495"/>
      <c r="BR219" s="495"/>
      <c r="BS219" s="495"/>
      <c r="BT219" s="495"/>
      <c r="BU219" s="495"/>
      <c r="BV219" s="495"/>
      <c r="BW219" s="495"/>
      <c r="BX219" s="495"/>
      <c r="BY219" s="495"/>
      <c r="BZ219" s="495"/>
      <c r="CA219" s="495"/>
      <c r="CB219" s="495"/>
      <c r="CC219" s="495"/>
      <c r="CD219" s="495"/>
      <c r="CE219" s="495"/>
      <c r="CF219" s="495"/>
      <c r="CG219" s="495"/>
      <c r="CH219" s="495"/>
      <c r="CI219" s="495"/>
      <c r="CJ219" s="495"/>
      <c r="CK219" s="495"/>
      <c r="CL219" s="495"/>
      <c r="CM219" s="495"/>
      <c r="CN219" s="495"/>
      <c r="CO219" s="495"/>
      <c r="CP219" s="495"/>
      <c r="CQ219" s="495"/>
      <c r="CR219" s="495"/>
      <c r="CS219" s="495"/>
      <c r="CT219" s="495"/>
      <c r="CU219" s="495"/>
      <c r="CV219" s="495"/>
      <c r="CW219" s="495"/>
      <c r="CX219" s="495"/>
      <c r="CY219" s="495"/>
      <c r="CZ219" s="495"/>
      <c r="DA219" s="495"/>
      <c r="DB219" s="495"/>
      <c r="DC219" s="495"/>
      <c r="DD219" s="495"/>
      <c r="DE219" s="495"/>
      <c r="DF219" s="495"/>
      <c r="DG219" s="495"/>
      <c r="DH219" s="495"/>
      <c r="DI219" s="495"/>
      <c r="DJ219" s="495"/>
      <c r="DK219" s="495"/>
      <c r="DL219" s="495"/>
      <c r="DM219" s="495"/>
      <c r="DN219" s="495"/>
      <c r="DO219" s="495"/>
      <c r="DP219" s="495"/>
      <c r="DQ219" s="495"/>
      <c r="DR219" s="495"/>
      <c r="DS219" s="495"/>
      <c r="DT219" s="495"/>
      <c r="DU219" s="495"/>
      <c r="DV219" s="495"/>
      <c r="DW219" s="495"/>
      <c r="DX219" s="495"/>
      <c r="DY219" s="495"/>
      <c r="DZ219" s="495"/>
      <c r="EA219" s="495"/>
      <c r="EB219" s="495"/>
      <c r="EC219" s="495"/>
      <c r="ED219" s="495"/>
      <c r="EE219" s="495"/>
      <c r="EF219" s="495"/>
      <c r="EG219" s="495"/>
      <c r="EH219" s="495"/>
      <c r="EI219" s="495"/>
      <c r="EJ219" s="495"/>
      <c r="EK219" s="495"/>
      <c r="EL219" s="495"/>
      <c r="EM219" s="495"/>
      <c r="EN219" s="495"/>
      <c r="EO219" s="495"/>
      <c r="EP219" s="495"/>
      <c r="EQ219" s="495"/>
      <c r="ER219" s="495"/>
      <c r="ES219" s="495"/>
      <c r="ET219" s="495"/>
      <c r="EU219" s="495"/>
      <c r="EV219" s="495"/>
      <c r="EW219" s="495"/>
      <c r="EX219" s="495"/>
      <c r="EY219" s="495"/>
      <c r="EZ219" s="495"/>
      <c r="FA219" s="495"/>
      <c r="FB219" s="495"/>
    </row>
    <row r="220" spans="1:158" s="325" customFormat="1" ht="15" hidden="1" customHeight="1" x14ac:dyDescent="0.25">
      <c r="A220" s="589" t="s">
        <v>116</v>
      </c>
      <c r="B220" s="225"/>
      <c r="C220" s="225"/>
      <c r="D220" s="225"/>
      <c r="E220" s="225"/>
      <c r="F220" s="225"/>
      <c r="G220" s="495"/>
      <c r="H220" s="495"/>
      <c r="I220" s="495"/>
      <c r="J220" s="495"/>
      <c r="K220" s="495"/>
      <c r="L220" s="495"/>
      <c r="M220" s="495"/>
      <c r="N220" s="495"/>
      <c r="O220" s="495"/>
      <c r="P220" s="495"/>
      <c r="Q220" s="495"/>
      <c r="R220" s="495"/>
      <c r="S220" s="495"/>
      <c r="T220" s="495"/>
      <c r="U220" s="495"/>
      <c r="V220" s="495"/>
      <c r="W220" s="495"/>
      <c r="X220" s="495"/>
      <c r="Y220" s="495"/>
      <c r="Z220" s="495"/>
      <c r="AA220" s="495"/>
      <c r="AB220" s="495"/>
      <c r="AC220" s="495"/>
      <c r="AD220" s="495"/>
      <c r="AE220" s="495"/>
      <c r="AF220" s="495"/>
      <c r="AG220" s="495"/>
      <c r="AH220" s="495"/>
      <c r="AI220" s="495"/>
      <c r="AJ220" s="495"/>
      <c r="AK220" s="495"/>
      <c r="AL220" s="495"/>
      <c r="AM220" s="495"/>
      <c r="AN220" s="495"/>
      <c r="AO220" s="495"/>
      <c r="AP220" s="495"/>
      <c r="AQ220" s="495"/>
      <c r="AR220" s="495"/>
      <c r="AS220" s="495"/>
      <c r="AT220" s="495"/>
      <c r="AU220" s="495"/>
      <c r="AV220" s="495"/>
      <c r="AW220" s="495"/>
      <c r="AX220" s="495"/>
      <c r="AY220" s="495"/>
      <c r="AZ220" s="495"/>
      <c r="BA220" s="495"/>
      <c r="BB220" s="495"/>
      <c r="BC220" s="495"/>
      <c r="BD220" s="495"/>
      <c r="BE220" s="495"/>
      <c r="BF220" s="495"/>
      <c r="BG220" s="495"/>
      <c r="BH220" s="495"/>
      <c r="BI220" s="495"/>
      <c r="BJ220" s="495"/>
      <c r="BK220" s="495"/>
      <c r="BL220" s="495"/>
      <c r="BM220" s="495"/>
      <c r="BN220" s="495"/>
      <c r="BO220" s="495"/>
      <c r="BP220" s="495"/>
      <c r="BQ220" s="495"/>
      <c r="BR220" s="495"/>
      <c r="BS220" s="495"/>
      <c r="BT220" s="495"/>
      <c r="BU220" s="495"/>
      <c r="BV220" s="495"/>
      <c r="BW220" s="495"/>
      <c r="BX220" s="495"/>
      <c r="BY220" s="495"/>
      <c r="BZ220" s="495"/>
      <c r="CA220" s="495"/>
      <c r="CB220" s="495"/>
      <c r="CC220" s="495"/>
      <c r="CD220" s="495"/>
      <c r="CE220" s="495"/>
      <c r="CF220" s="495"/>
      <c r="CG220" s="495"/>
      <c r="CH220" s="495"/>
      <c r="CI220" s="495"/>
      <c r="CJ220" s="495"/>
      <c r="CK220" s="495"/>
      <c r="CL220" s="495"/>
      <c r="CM220" s="495"/>
      <c r="CN220" s="495"/>
      <c r="CO220" s="495"/>
      <c r="CP220" s="495"/>
      <c r="CQ220" s="495"/>
      <c r="CR220" s="495"/>
      <c r="CS220" s="495"/>
      <c r="CT220" s="495"/>
      <c r="CU220" s="495"/>
      <c r="CV220" s="495"/>
      <c r="CW220" s="495"/>
      <c r="CX220" s="495"/>
      <c r="CY220" s="495"/>
      <c r="CZ220" s="495"/>
      <c r="DA220" s="495"/>
      <c r="DB220" s="495"/>
      <c r="DC220" s="495"/>
      <c r="DD220" s="495"/>
      <c r="DE220" s="495"/>
      <c r="DF220" s="495"/>
      <c r="DG220" s="495"/>
      <c r="DH220" s="495"/>
      <c r="DI220" s="495"/>
      <c r="DJ220" s="495"/>
      <c r="DK220" s="495"/>
      <c r="DL220" s="495"/>
      <c r="DM220" s="495"/>
      <c r="DN220" s="495"/>
      <c r="DO220" s="495"/>
      <c r="DP220" s="495"/>
      <c r="DQ220" s="495"/>
      <c r="DR220" s="495"/>
      <c r="DS220" s="495"/>
      <c r="DT220" s="495"/>
      <c r="DU220" s="495"/>
      <c r="DV220" s="495"/>
      <c r="DW220" s="495"/>
      <c r="DX220" s="495"/>
      <c r="DY220" s="495"/>
      <c r="DZ220" s="495"/>
      <c r="EA220" s="495"/>
      <c r="EB220" s="495"/>
      <c r="EC220" s="495"/>
      <c r="ED220" s="495"/>
      <c r="EE220" s="495"/>
      <c r="EF220" s="495"/>
      <c r="EG220" s="495"/>
      <c r="EH220" s="495"/>
      <c r="EI220" s="495"/>
      <c r="EJ220" s="495"/>
      <c r="EK220" s="495"/>
      <c r="EL220" s="495"/>
      <c r="EM220" s="495"/>
      <c r="EN220" s="495"/>
      <c r="EO220" s="495"/>
      <c r="EP220" s="495"/>
      <c r="EQ220" s="495"/>
      <c r="ER220" s="495"/>
      <c r="ES220" s="495"/>
      <c r="ET220" s="495"/>
      <c r="EU220" s="495"/>
      <c r="EV220" s="495"/>
      <c r="EW220" s="495"/>
      <c r="EX220" s="495"/>
      <c r="EY220" s="495"/>
      <c r="EZ220" s="495"/>
      <c r="FA220" s="495"/>
      <c r="FB220" s="495"/>
    </row>
    <row r="221" spans="1:158" s="325" customFormat="1" ht="15" hidden="1" customHeight="1" x14ac:dyDescent="0.25">
      <c r="A221" s="553" t="s">
        <v>64</v>
      </c>
      <c r="B221" s="225"/>
      <c r="C221" s="225">
        <v>10</v>
      </c>
      <c r="D221" s="225"/>
      <c r="E221" s="225"/>
      <c r="F221" s="225"/>
      <c r="G221" s="495"/>
      <c r="H221" s="495"/>
      <c r="I221" s="495"/>
      <c r="J221" s="495"/>
      <c r="K221" s="495"/>
      <c r="L221" s="495"/>
      <c r="M221" s="495"/>
      <c r="N221" s="495"/>
      <c r="O221" s="495"/>
      <c r="P221" s="495"/>
      <c r="Q221" s="495"/>
      <c r="R221" s="495"/>
      <c r="S221" s="495"/>
      <c r="T221" s="495"/>
      <c r="U221" s="495"/>
      <c r="V221" s="495"/>
      <c r="W221" s="495"/>
      <c r="X221" s="495"/>
      <c r="Y221" s="495"/>
      <c r="Z221" s="495"/>
      <c r="AA221" s="495"/>
      <c r="AB221" s="495"/>
      <c r="AC221" s="495"/>
      <c r="AD221" s="495"/>
      <c r="AE221" s="495"/>
      <c r="AF221" s="495"/>
      <c r="AG221" s="495"/>
      <c r="AH221" s="495"/>
      <c r="AI221" s="495"/>
      <c r="AJ221" s="495"/>
      <c r="AK221" s="495"/>
      <c r="AL221" s="495"/>
      <c r="AM221" s="495"/>
      <c r="AN221" s="495"/>
      <c r="AO221" s="495"/>
      <c r="AP221" s="495"/>
      <c r="AQ221" s="495"/>
      <c r="AR221" s="495"/>
      <c r="AS221" s="495"/>
      <c r="AT221" s="495"/>
      <c r="AU221" s="495"/>
      <c r="AV221" s="495"/>
      <c r="AW221" s="495"/>
      <c r="AX221" s="495"/>
      <c r="AY221" s="495"/>
      <c r="AZ221" s="495"/>
      <c r="BA221" s="495"/>
      <c r="BB221" s="495"/>
      <c r="BC221" s="495"/>
      <c r="BD221" s="495"/>
      <c r="BE221" s="495"/>
      <c r="BF221" s="495"/>
      <c r="BG221" s="495"/>
      <c r="BH221" s="495"/>
      <c r="BI221" s="495"/>
      <c r="BJ221" s="495"/>
      <c r="BK221" s="495"/>
      <c r="BL221" s="495"/>
      <c r="BM221" s="495"/>
      <c r="BN221" s="495"/>
      <c r="BO221" s="495"/>
      <c r="BP221" s="495"/>
      <c r="BQ221" s="495"/>
      <c r="BR221" s="495"/>
      <c r="BS221" s="495"/>
      <c r="BT221" s="495"/>
      <c r="BU221" s="495"/>
      <c r="BV221" s="495"/>
      <c r="BW221" s="495"/>
      <c r="BX221" s="495"/>
      <c r="BY221" s="495"/>
      <c r="BZ221" s="495"/>
      <c r="CA221" s="495"/>
      <c r="CB221" s="495"/>
      <c r="CC221" s="495"/>
      <c r="CD221" s="495"/>
      <c r="CE221" s="495"/>
      <c r="CF221" s="495"/>
      <c r="CG221" s="495"/>
      <c r="CH221" s="495"/>
      <c r="CI221" s="495"/>
      <c r="CJ221" s="495"/>
      <c r="CK221" s="495"/>
      <c r="CL221" s="495"/>
      <c r="CM221" s="495"/>
      <c r="CN221" s="495"/>
      <c r="CO221" s="495"/>
      <c r="CP221" s="495"/>
      <c r="CQ221" s="495"/>
      <c r="CR221" s="495"/>
      <c r="CS221" s="495"/>
      <c r="CT221" s="495"/>
      <c r="CU221" s="495"/>
      <c r="CV221" s="495"/>
      <c r="CW221" s="495"/>
      <c r="CX221" s="495"/>
      <c r="CY221" s="495"/>
      <c r="CZ221" s="495"/>
      <c r="DA221" s="495"/>
      <c r="DB221" s="495"/>
      <c r="DC221" s="495"/>
      <c r="DD221" s="495"/>
      <c r="DE221" s="495"/>
      <c r="DF221" s="495"/>
      <c r="DG221" s="495"/>
      <c r="DH221" s="495"/>
      <c r="DI221" s="495"/>
      <c r="DJ221" s="495"/>
      <c r="DK221" s="495"/>
      <c r="DL221" s="495"/>
      <c r="DM221" s="495"/>
      <c r="DN221" s="495"/>
      <c r="DO221" s="495"/>
      <c r="DP221" s="495"/>
      <c r="DQ221" s="495"/>
      <c r="DR221" s="495"/>
      <c r="DS221" s="495"/>
      <c r="DT221" s="495"/>
      <c r="DU221" s="495"/>
      <c r="DV221" s="495"/>
      <c r="DW221" s="495"/>
      <c r="DX221" s="495"/>
      <c r="DY221" s="495"/>
      <c r="DZ221" s="495"/>
      <c r="EA221" s="495"/>
      <c r="EB221" s="495"/>
      <c r="EC221" s="495"/>
      <c r="ED221" s="495"/>
      <c r="EE221" s="495"/>
      <c r="EF221" s="495"/>
      <c r="EG221" s="495"/>
      <c r="EH221" s="495"/>
      <c r="EI221" s="495"/>
      <c r="EJ221" s="495"/>
      <c r="EK221" s="495"/>
      <c r="EL221" s="495"/>
      <c r="EM221" s="495"/>
      <c r="EN221" s="495"/>
      <c r="EO221" s="495"/>
      <c r="EP221" s="495"/>
      <c r="EQ221" s="495"/>
      <c r="ER221" s="495"/>
      <c r="ES221" s="495"/>
      <c r="ET221" s="495"/>
      <c r="EU221" s="495"/>
      <c r="EV221" s="495"/>
      <c r="EW221" s="495"/>
      <c r="EX221" s="495"/>
      <c r="EY221" s="495"/>
      <c r="EZ221" s="495"/>
      <c r="FA221" s="495"/>
      <c r="FB221" s="495"/>
    </row>
    <row r="222" spans="1:158" s="325" customFormat="1" ht="29.25" hidden="1" customHeight="1" x14ac:dyDescent="0.25">
      <c r="A222" s="236" t="s">
        <v>142</v>
      </c>
      <c r="B222" s="225"/>
      <c r="C222" s="225">
        <v>16</v>
      </c>
      <c r="D222" s="225"/>
      <c r="E222" s="225"/>
      <c r="F222" s="225"/>
      <c r="G222" s="495"/>
      <c r="H222" s="495"/>
      <c r="I222" s="495"/>
      <c r="J222" s="495"/>
      <c r="K222" s="495"/>
      <c r="L222" s="495"/>
      <c r="M222" s="495"/>
      <c r="N222" s="495"/>
      <c r="O222" s="495"/>
      <c r="P222" s="495"/>
      <c r="Q222" s="495"/>
      <c r="R222" s="495"/>
      <c r="S222" s="495"/>
      <c r="T222" s="495"/>
      <c r="U222" s="495"/>
      <c r="V222" s="495"/>
      <c r="W222" s="495"/>
      <c r="X222" s="495"/>
      <c r="Y222" s="495"/>
      <c r="Z222" s="495"/>
      <c r="AA222" s="495"/>
      <c r="AB222" s="495"/>
      <c r="AC222" s="495"/>
      <c r="AD222" s="495"/>
      <c r="AE222" s="495"/>
      <c r="AF222" s="495"/>
      <c r="AG222" s="495"/>
      <c r="AH222" s="495"/>
      <c r="AI222" s="495"/>
      <c r="AJ222" s="495"/>
      <c r="AK222" s="495"/>
      <c r="AL222" s="495"/>
      <c r="AM222" s="495"/>
      <c r="AN222" s="495"/>
      <c r="AO222" s="495"/>
      <c r="AP222" s="495"/>
      <c r="AQ222" s="495"/>
      <c r="AR222" s="495"/>
      <c r="AS222" s="495"/>
      <c r="AT222" s="495"/>
      <c r="AU222" s="495"/>
      <c r="AV222" s="495"/>
      <c r="AW222" s="495"/>
      <c r="AX222" s="495"/>
      <c r="AY222" s="495"/>
      <c r="AZ222" s="495"/>
      <c r="BA222" s="495"/>
      <c r="BB222" s="495"/>
      <c r="BC222" s="495"/>
      <c r="BD222" s="495"/>
      <c r="BE222" s="495"/>
      <c r="BF222" s="495"/>
      <c r="BG222" s="495"/>
      <c r="BH222" s="495"/>
      <c r="BI222" s="495"/>
      <c r="BJ222" s="495"/>
      <c r="BK222" s="495"/>
      <c r="BL222" s="495"/>
      <c r="BM222" s="495"/>
      <c r="BN222" s="495"/>
      <c r="BO222" s="495"/>
      <c r="BP222" s="495"/>
      <c r="BQ222" s="495"/>
      <c r="BR222" s="495"/>
      <c r="BS222" s="495"/>
      <c r="BT222" s="495"/>
      <c r="BU222" s="495"/>
      <c r="BV222" s="495"/>
      <c r="BW222" s="495"/>
      <c r="BX222" s="495"/>
      <c r="BY222" s="495"/>
      <c r="BZ222" s="495"/>
      <c r="CA222" s="495"/>
      <c r="CB222" s="495"/>
      <c r="CC222" s="495"/>
      <c r="CD222" s="495"/>
      <c r="CE222" s="495"/>
      <c r="CF222" s="495"/>
      <c r="CG222" s="495"/>
      <c r="CH222" s="495"/>
      <c r="CI222" s="495"/>
      <c r="CJ222" s="495"/>
      <c r="CK222" s="495"/>
      <c r="CL222" s="495"/>
      <c r="CM222" s="495"/>
      <c r="CN222" s="495"/>
      <c r="CO222" s="495"/>
      <c r="CP222" s="495"/>
      <c r="CQ222" s="495"/>
      <c r="CR222" s="495"/>
      <c r="CS222" s="495"/>
      <c r="CT222" s="495"/>
      <c r="CU222" s="495"/>
      <c r="CV222" s="495"/>
      <c r="CW222" s="495"/>
      <c r="CX222" s="495"/>
      <c r="CY222" s="495"/>
      <c r="CZ222" s="495"/>
      <c r="DA222" s="495"/>
      <c r="DB222" s="495"/>
      <c r="DC222" s="495"/>
      <c r="DD222" s="495"/>
      <c r="DE222" s="495"/>
      <c r="DF222" s="495"/>
      <c r="DG222" s="495"/>
      <c r="DH222" s="495"/>
      <c r="DI222" s="495"/>
      <c r="DJ222" s="495"/>
      <c r="DK222" s="495"/>
      <c r="DL222" s="495"/>
      <c r="DM222" s="495"/>
      <c r="DN222" s="495"/>
      <c r="DO222" s="495"/>
      <c r="DP222" s="495"/>
      <c r="DQ222" s="495"/>
      <c r="DR222" s="495"/>
      <c r="DS222" s="495"/>
      <c r="DT222" s="495"/>
      <c r="DU222" s="495"/>
      <c r="DV222" s="495"/>
      <c r="DW222" s="495"/>
      <c r="DX222" s="495"/>
      <c r="DY222" s="495"/>
      <c r="DZ222" s="495"/>
      <c r="EA222" s="495"/>
      <c r="EB222" s="495"/>
      <c r="EC222" s="495"/>
      <c r="ED222" s="495"/>
      <c r="EE222" s="495"/>
      <c r="EF222" s="495"/>
      <c r="EG222" s="495"/>
      <c r="EH222" s="495"/>
      <c r="EI222" s="495"/>
      <c r="EJ222" s="495"/>
      <c r="EK222" s="495"/>
      <c r="EL222" s="495"/>
      <c r="EM222" s="495"/>
      <c r="EN222" s="495"/>
      <c r="EO222" s="495"/>
      <c r="EP222" s="495"/>
      <c r="EQ222" s="495"/>
      <c r="ER222" s="495"/>
      <c r="ES222" s="495"/>
      <c r="ET222" s="495"/>
      <c r="EU222" s="495"/>
      <c r="EV222" s="495"/>
      <c r="EW222" s="495"/>
      <c r="EX222" s="495"/>
      <c r="EY222" s="495"/>
      <c r="EZ222" s="495"/>
      <c r="FA222" s="495"/>
      <c r="FB222" s="495"/>
    </row>
    <row r="223" spans="1:158" s="325" customFormat="1" hidden="1" x14ac:dyDescent="0.25">
      <c r="A223" s="621" t="s">
        <v>54</v>
      </c>
      <c r="B223" s="225"/>
      <c r="C223" s="225">
        <v>35</v>
      </c>
      <c r="D223" s="225"/>
      <c r="E223" s="225"/>
      <c r="F223" s="225"/>
      <c r="G223" s="495"/>
      <c r="H223" s="495"/>
      <c r="I223" s="495"/>
      <c r="J223" s="495"/>
      <c r="K223" s="495"/>
      <c r="L223" s="495"/>
      <c r="M223" s="495"/>
      <c r="N223" s="495"/>
      <c r="O223" s="495"/>
      <c r="P223" s="495"/>
      <c r="Q223" s="495"/>
      <c r="R223" s="495"/>
      <c r="S223" s="495"/>
      <c r="T223" s="495"/>
      <c r="U223" s="495"/>
      <c r="V223" s="495"/>
      <c r="W223" s="495"/>
      <c r="X223" s="495"/>
      <c r="Y223" s="495"/>
      <c r="Z223" s="495"/>
      <c r="AA223" s="495"/>
      <c r="AB223" s="495"/>
      <c r="AC223" s="495"/>
      <c r="AD223" s="495"/>
      <c r="AE223" s="495"/>
      <c r="AF223" s="495"/>
      <c r="AG223" s="495"/>
      <c r="AH223" s="495"/>
      <c r="AI223" s="495"/>
      <c r="AJ223" s="495"/>
      <c r="AK223" s="495"/>
      <c r="AL223" s="495"/>
      <c r="AM223" s="495"/>
      <c r="AN223" s="495"/>
      <c r="AO223" s="495"/>
      <c r="AP223" s="495"/>
      <c r="AQ223" s="495"/>
      <c r="AR223" s="495"/>
      <c r="AS223" s="495"/>
      <c r="AT223" s="495"/>
      <c r="AU223" s="495"/>
      <c r="AV223" s="495"/>
      <c r="AW223" s="495"/>
      <c r="AX223" s="495"/>
      <c r="AY223" s="495"/>
      <c r="AZ223" s="495"/>
      <c r="BA223" s="495"/>
      <c r="BB223" s="495"/>
      <c r="BC223" s="495"/>
      <c r="BD223" s="495"/>
      <c r="BE223" s="495"/>
      <c r="BF223" s="495"/>
      <c r="BG223" s="495"/>
      <c r="BH223" s="495"/>
      <c r="BI223" s="495"/>
      <c r="BJ223" s="495"/>
      <c r="BK223" s="495"/>
      <c r="BL223" s="495"/>
      <c r="BM223" s="495"/>
      <c r="BN223" s="495"/>
      <c r="BO223" s="495"/>
      <c r="BP223" s="495"/>
      <c r="BQ223" s="495"/>
      <c r="BR223" s="495"/>
      <c r="BS223" s="495"/>
      <c r="BT223" s="495"/>
      <c r="BU223" s="495"/>
      <c r="BV223" s="495"/>
      <c r="BW223" s="495"/>
      <c r="BX223" s="495"/>
      <c r="BY223" s="495"/>
      <c r="BZ223" s="495"/>
      <c r="CA223" s="495"/>
      <c r="CB223" s="495"/>
      <c r="CC223" s="495"/>
      <c r="CD223" s="495"/>
      <c r="CE223" s="495"/>
      <c r="CF223" s="495"/>
      <c r="CG223" s="495"/>
      <c r="CH223" s="495"/>
      <c r="CI223" s="495"/>
      <c r="CJ223" s="495"/>
      <c r="CK223" s="495"/>
      <c r="CL223" s="495"/>
      <c r="CM223" s="495"/>
      <c r="CN223" s="495"/>
      <c r="CO223" s="495"/>
      <c r="CP223" s="495"/>
      <c r="CQ223" s="495"/>
      <c r="CR223" s="495"/>
      <c r="CS223" s="495"/>
      <c r="CT223" s="495"/>
      <c r="CU223" s="495"/>
      <c r="CV223" s="495"/>
      <c r="CW223" s="495"/>
      <c r="CX223" s="495"/>
      <c r="CY223" s="495"/>
      <c r="CZ223" s="495"/>
      <c r="DA223" s="495"/>
      <c r="DB223" s="495"/>
      <c r="DC223" s="495"/>
      <c r="DD223" s="495"/>
      <c r="DE223" s="495"/>
      <c r="DF223" s="495"/>
      <c r="DG223" s="495"/>
      <c r="DH223" s="495"/>
      <c r="DI223" s="495"/>
      <c r="DJ223" s="495"/>
      <c r="DK223" s="495"/>
      <c r="DL223" s="495"/>
      <c r="DM223" s="495"/>
      <c r="DN223" s="495"/>
      <c r="DO223" s="495"/>
      <c r="DP223" s="495"/>
      <c r="DQ223" s="495"/>
      <c r="DR223" s="495"/>
      <c r="DS223" s="495"/>
      <c r="DT223" s="495"/>
      <c r="DU223" s="495"/>
      <c r="DV223" s="495"/>
      <c r="DW223" s="495"/>
      <c r="DX223" s="495"/>
      <c r="DY223" s="495"/>
      <c r="DZ223" s="495"/>
      <c r="EA223" s="495"/>
      <c r="EB223" s="495"/>
      <c r="EC223" s="495"/>
      <c r="ED223" s="495"/>
      <c r="EE223" s="495"/>
      <c r="EF223" s="495"/>
      <c r="EG223" s="495"/>
      <c r="EH223" s="495"/>
      <c r="EI223" s="495"/>
      <c r="EJ223" s="495"/>
      <c r="EK223" s="495"/>
      <c r="EL223" s="495"/>
      <c r="EM223" s="495"/>
      <c r="EN223" s="495"/>
      <c r="EO223" s="495"/>
      <c r="EP223" s="495"/>
      <c r="EQ223" s="495"/>
      <c r="ER223" s="495"/>
      <c r="ES223" s="495"/>
      <c r="ET223" s="495"/>
      <c r="EU223" s="495"/>
      <c r="EV223" s="495"/>
      <c r="EW223" s="495"/>
      <c r="EX223" s="495"/>
      <c r="EY223" s="495"/>
      <c r="EZ223" s="495"/>
      <c r="FA223" s="495"/>
      <c r="FB223" s="495"/>
    </row>
    <row r="224" spans="1:158" s="325" customFormat="1" ht="15" hidden="1" customHeight="1" thickBot="1" x14ac:dyDescent="0.3">
      <c r="A224" s="622" t="s">
        <v>158</v>
      </c>
      <c r="B224" s="225"/>
      <c r="C224" s="225">
        <v>500</v>
      </c>
      <c r="D224" s="225"/>
      <c r="E224" s="225"/>
      <c r="F224" s="225"/>
      <c r="G224" s="495"/>
      <c r="H224" s="495"/>
      <c r="I224" s="495"/>
      <c r="J224" s="495"/>
      <c r="K224" s="495"/>
      <c r="L224" s="495"/>
      <c r="M224" s="495"/>
      <c r="N224" s="495"/>
      <c r="O224" s="495"/>
      <c r="P224" s="495"/>
      <c r="Q224" s="495"/>
      <c r="R224" s="495"/>
      <c r="S224" s="495"/>
      <c r="T224" s="495"/>
      <c r="U224" s="495"/>
      <c r="V224" s="495"/>
      <c r="W224" s="495"/>
      <c r="X224" s="495"/>
      <c r="Y224" s="495"/>
      <c r="Z224" s="495"/>
      <c r="AA224" s="495"/>
      <c r="AB224" s="495"/>
      <c r="AC224" s="495"/>
      <c r="AD224" s="495"/>
      <c r="AE224" s="495"/>
      <c r="AF224" s="495"/>
      <c r="AG224" s="495"/>
      <c r="AH224" s="495"/>
      <c r="AI224" s="495"/>
      <c r="AJ224" s="495"/>
      <c r="AK224" s="495"/>
      <c r="AL224" s="495"/>
      <c r="AM224" s="495"/>
      <c r="AN224" s="495"/>
      <c r="AO224" s="495"/>
      <c r="AP224" s="495"/>
      <c r="AQ224" s="495"/>
      <c r="AR224" s="495"/>
      <c r="AS224" s="495"/>
      <c r="AT224" s="495"/>
      <c r="AU224" s="495"/>
      <c r="AV224" s="495"/>
      <c r="AW224" s="495"/>
      <c r="AX224" s="495"/>
      <c r="AY224" s="495"/>
      <c r="AZ224" s="495"/>
      <c r="BA224" s="495"/>
      <c r="BB224" s="495"/>
      <c r="BC224" s="495"/>
      <c r="BD224" s="495"/>
      <c r="BE224" s="495"/>
      <c r="BF224" s="495"/>
      <c r="BG224" s="495"/>
      <c r="BH224" s="495"/>
      <c r="BI224" s="495"/>
      <c r="BJ224" s="495"/>
      <c r="BK224" s="495"/>
      <c r="BL224" s="495"/>
      <c r="BM224" s="495"/>
      <c r="BN224" s="495"/>
      <c r="BO224" s="495"/>
      <c r="BP224" s="495"/>
      <c r="BQ224" s="495"/>
      <c r="BR224" s="495"/>
      <c r="BS224" s="495"/>
      <c r="BT224" s="495"/>
      <c r="BU224" s="495"/>
      <c r="BV224" s="495"/>
      <c r="BW224" s="495"/>
      <c r="BX224" s="495"/>
      <c r="BY224" s="495"/>
      <c r="BZ224" s="495"/>
      <c r="CA224" s="495"/>
      <c r="CB224" s="495"/>
      <c r="CC224" s="495"/>
      <c r="CD224" s="495"/>
      <c r="CE224" s="495"/>
      <c r="CF224" s="495"/>
      <c r="CG224" s="495"/>
      <c r="CH224" s="495"/>
      <c r="CI224" s="495"/>
      <c r="CJ224" s="495"/>
      <c r="CK224" s="495"/>
      <c r="CL224" s="495"/>
      <c r="CM224" s="495"/>
      <c r="CN224" s="495"/>
      <c r="CO224" s="495"/>
      <c r="CP224" s="495"/>
      <c r="CQ224" s="495"/>
      <c r="CR224" s="495"/>
      <c r="CS224" s="495"/>
      <c r="CT224" s="495"/>
      <c r="CU224" s="495"/>
      <c r="CV224" s="495"/>
      <c r="CW224" s="495"/>
      <c r="CX224" s="495"/>
      <c r="CY224" s="495"/>
      <c r="CZ224" s="495"/>
      <c r="DA224" s="495"/>
      <c r="DB224" s="495"/>
      <c r="DC224" s="495"/>
      <c r="DD224" s="495"/>
      <c r="DE224" s="495"/>
      <c r="DF224" s="495"/>
      <c r="DG224" s="495"/>
      <c r="DH224" s="495"/>
      <c r="DI224" s="495"/>
      <c r="DJ224" s="495"/>
      <c r="DK224" s="495"/>
      <c r="DL224" s="495"/>
      <c r="DM224" s="495"/>
      <c r="DN224" s="495"/>
      <c r="DO224" s="495"/>
      <c r="DP224" s="495"/>
      <c r="DQ224" s="495"/>
      <c r="DR224" s="495"/>
      <c r="DS224" s="495"/>
      <c r="DT224" s="495"/>
      <c r="DU224" s="495"/>
      <c r="DV224" s="495"/>
      <c r="DW224" s="495"/>
      <c r="DX224" s="495"/>
      <c r="DY224" s="495"/>
      <c r="DZ224" s="495"/>
      <c r="EA224" s="495"/>
      <c r="EB224" s="495"/>
      <c r="EC224" s="495"/>
      <c r="ED224" s="495"/>
      <c r="EE224" s="495"/>
      <c r="EF224" s="495"/>
      <c r="EG224" s="495"/>
      <c r="EH224" s="495"/>
      <c r="EI224" s="495"/>
      <c r="EJ224" s="495"/>
      <c r="EK224" s="495"/>
      <c r="EL224" s="495"/>
      <c r="EM224" s="495"/>
      <c r="EN224" s="495"/>
      <c r="EO224" s="495"/>
      <c r="EP224" s="495"/>
      <c r="EQ224" s="495"/>
      <c r="ER224" s="495"/>
      <c r="ES224" s="495"/>
      <c r="ET224" s="495"/>
      <c r="EU224" s="495"/>
      <c r="EV224" s="495"/>
      <c r="EW224" s="495"/>
      <c r="EX224" s="495"/>
      <c r="EY224" s="495"/>
      <c r="EZ224" s="495"/>
      <c r="FA224" s="495"/>
      <c r="FB224" s="495"/>
    </row>
    <row r="225" spans="1:158" s="325" customFormat="1" ht="15" hidden="1" customHeight="1" thickBot="1" x14ac:dyDescent="0.3">
      <c r="A225" s="279" t="s">
        <v>10</v>
      </c>
      <c r="B225" s="593"/>
      <c r="C225" s="593"/>
      <c r="D225" s="593"/>
      <c r="E225" s="593"/>
      <c r="F225" s="593"/>
      <c r="G225" s="495"/>
      <c r="H225" s="495"/>
      <c r="I225" s="495"/>
      <c r="J225" s="495"/>
      <c r="K225" s="495"/>
      <c r="L225" s="495"/>
      <c r="M225" s="495"/>
      <c r="N225" s="495"/>
      <c r="O225" s="495"/>
      <c r="P225" s="495"/>
      <c r="Q225" s="495"/>
      <c r="R225" s="495"/>
      <c r="S225" s="495"/>
      <c r="T225" s="495"/>
      <c r="U225" s="495"/>
      <c r="V225" s="495"/>
      <c r="W225" s="495"/>
      <c r="X225" s="495"/>
      <c r="Y225" s="495"/>
      <c r="Z225" s="495"/>
      <c r="AA225" s="495"/>
      <c r="AB225" s="495"/>
      <c r="AC225" s="495"/>
      <c r="AD225" s="495"/>
      <c r="AE225" s="495"/>
      <c r="AF225" s="495"/>
      <c r="AG225" s="495"/>
      <c r="AH225" s="495"/>
      <c r="AI225" s="495"/>
      <c r="AJ225" s="495"/>
      <c r="AK225" s="495"/>
      <c r="AL225" s="495"/>
      <c r="AM225" s="495"/>
      <c r="AN225" s="495"/>
      <c r="AO225" s="495"/>
      <c r="AP225" s="495"/>
      <c r="AQ225" s="495"/>
      <c r="AR225" s="495"/>
      <c r="AS225" s="495"/>
      <c r="AT225" s="495"/>
      <c r="AU225" s="495"/>
      <c r="AV225" s="495"/>
      <c r="AW225" s="495"/>
      <c r="AX225" s="495"/>
      <c r="AY225" s="495"/>
      <c r="AZ225" s="495"/>
      <c r="BA225" s="495"/>
      <c r="BB225" s="495"/>
      <c r="BC225" s="495"/>
      <c r="BD225" s="495"/>
      <c r="BE225" s="495"/>
      <c r="BF225" s="495"/>
      <c r="BG225" s="495"/>
      <c r="BH225" s="495"/>
      <c r="BI225" s="495"/>
      <c r="BJ225" s="495"/>
      <c r="BK225" s="495"/>
      <c r="BL225" s="495"/>
      <c r="BM225" s="495"/>
      <c r="BN225" s="495"/>
      <c r="BO225" s="495"/>
      <c r="BP225" s="495"/>
      <c r="BQ225" s="495"/>
      <c r="BR225" s="495"/>
      <c r="BS225" s="495"/>
      <c r="BT225" s="495"/>
      <c r="BU225" s="495"/>
      <c r="BV225" s="495"/>
      <c r="BW225" s="495"/>
      <c r="BX225" s="495"/>
      <c r="BY225" s="495"/>
      <c r="BZ225" s="495"/>
      <c r="CA225" s="495"/>
      <c r="CB225" s="495"/>
      <c r="CC225" s="495"/>
      <c r="CD225" s="495"/>
      <c r="CE225" s="495"/>
      <c r="CF225" s="495"/>
      <c r="CG225" s="495"/>
      <c r="CH225" s="495"/>
      <c r="CI225" s="495"/>
      <c r="CJ225" s="495"/>
      <c r="CK225" s="495"/>
      <c r="CL225" s="495"/>
      <c r="CM225" s="495"/>
      <c r="CN225" s="495"/>
      <c r="CO225" s="495"/>
      <c r="CP225" s="495"/>
      <c r="CQ225" s="495"/>
      <c r="CR225" s="495"/>
      <c r="CS225" s="495"/>
      <c r="CT225" s="495"/>
      <c r="CU225" s="495"/>
      <c r="CV225" s="495"/>
      <c r="CW225" s="495"/>
      <c r="CX225" s="495"/>
      <c r="CY225" s="495"/>
      <c r="CZ225" s="495"/>
      <c r="DA225" s="495"/>
      <c r="DB225" s="495"/>
      <c r="DC225" s="495"/>
      <c r="DD225" s="495"/>
      <c r="DE225" s="495"/>
      <c r="DF225" s="495"/>
      <c r="DG225" s="495"/>
      <c r="DH225" s="495"/>
      <c r="DI225" s="495"/>
      <c r="DJ225" s="495"/>
      <c r="DK225" s="495"/>
      <c r="DL225" s="495"/>
      <c r="DM225" s="495"/>
      <c r="DN225" s="495"/>
      <c r="DO225" s="495"/>
      <c r="DP225" s="495"/>
      <c r="DQ225" s="495"/>
      <c r="DR225" s="495"/>
      <c r="DS225" s="495"/>
      <c r="DT225" s="495"/>
      <c r="DU225" s="495"/>
      <c r="DV225" s="495"/>
      <c r="DW225" s="495"/>
      <c r="DX225" s="495"/>
      <c r="DY225" s="495"/>
      <c r="DZ225" s="495"/>
      <c r="EA225" s="495"/>
      <c r="EB225" s="495"/>
      <c r="EC225" s="495"/>
      <c r="ED225" s="495"/>
      <c r="EE225" s="495"/>
      <c r="EF225" s="495"/>
      <c r="EG225" s="495"/>
      <c r="EH225" s="495"/>
      <c r="EI225" s="495"/>
      <c r="EJ225" s="495"/>
      <c r="EK225" s="495"/>
      <c r="EL225" s="495"/>
      <c r="EM225" s="495"/>
      <c r="EN225" s="495"/>
      <c r="EO225" s="495"/>
      <c r="EP225" s="495"/>
      <c r="EQ225" s="495"/>
      <c r="ER225" s="495"/>
      <c r="ES225" s="495"/>
      <c r="ET225" s="495"/>
      <c r="EU225" s="495"/>
      <c r="EV225" s="495"/>
      <c r="EW225" s="495"/>
      <c r="EX225" s="495"/>
      <c r="EY225" s="495"/>
      <c r="EZ225" s="495"/>
      <c r="FA225" s="495"/>
      <c r="FB225" s="495"/>
    </row>
    <row r="226" spans="1:158" s="325" customFormat="1" ht="15" hidden="1" customHeight="1" x14ac:dyDescent="0.25">
      <c r="A226" s="315" t="s">
        <v>287</v>
      </c>
      <c r="B226" s="362"/>
      <c r="C226" s="362"/>
      <c r="D226" s="362"/>
      <c r="E226" s="362"/>
      <c r="F226" s="362"/>
      <c r="G226" s="495"/>
      <c r="H226" s="495"/>
      <c r="I226" s="495"/>
      <c r="J226" s="495"/>
      <c r="K226" s="495"/>
      <c r="L226" s="495"/>
      <c r="M226" s="495"/>
      <c r="N226" s="495"/>
      <c r="O226" s="495"/>
      <c r="P226" s="495"/>
      <c r="Q226" s="495"/>
      <c r="R226" s="495"/>
      <c r="S226" s="495"/>
      <c r="T226" s="495"/>
      <c r="U226" s="495"/>
      <c r="V226" s="495"/>
      <c r="W226" s="495"/>
      <c r="X226" s="495"/>
      <c r="Y226" s="495"/>
      <c r="Z226" s="495"/>
      <c r="AA226" s="495"/>
      <c r="AB226" s="495"/>
      <c r="AC226" s="495"/>
      <c r="AD226" s="495"/>
      <c r="AE226" s="495"/>
      <c r="AF226" s="495"/>
      <c r="AG226" s="495"/>
      <c r="AH226" s="495"/>
      <c r="AI226" s="495"/>
      <c r="AJ226" s="495"/>
      <c r="AK226" s="495"/>
      <c r="AL226" s="495"/>
      <c r="AM226" s="495"/>
      <c r="AN226" s="495"/>
      <c r="AO226" s="495"/>
      <c r="AP226" s="495"/>
      <c r="AQ226" s="495"/>
      <c r="AR226" s="495"/>
      <c r="AS226" s="495"/>
      <c r="AT226" s="495"/>
      <c r="AU226" s="495"/>
      <c r="AV226" s="495"/>
      <c r="AW226" s="495"/>
      <c r="AX226" s="495"/>
      <c r="AY226" s="495"/>
      <c r="AZ226" s="495"/>
      <c r="BA226" s="495"/>
      <c r="BB226" s="495"/>
      <c r="BC226" s="495"/>
      <c r="BD226" s="495"/>
      <c r="BE226" s="495"/>
      <c r="BF226" s="495"/>
      <c r="BG226" s="495"/>
      <c r="BH226" s="495"/>
      <c r="BI226" s="495"/>
      <c r="BJ226" s="495"/>
      <c r="BK226" s="495"/>
      <c r="BL226" s="495"/>
      <c r="BM226" s="495"/>
      <c r="BN226" s="495"/>
      <c r="BO226" s="495"/>
      <c r="BP226" s="495"/>
      <c r="BQ226" s="495"/>
      <c r="BR226" s="495"/>
      <c r="BS226" s="495"/>
      <c r="BT226" s="495"/>
      <c r="BU226" s="495"/>
      <c r="BV226" s="495"/>
      <c r="BW226" s="495"/>
      <c r="BX226" s="495"/>
      <c r="BY226" s="495"/>
      <c r="BZ226" s="495"/>
      <c r="CA226" s="495"/>
      <c r="CB226" s="495"/>
      <c r="CC226" s="495"/>
      <c r="CD226" s="495"/>
      <c r="CE226" s="495"/>
      <c r="CF226" s="495"/>
      <c r="CG226" s="495"/>
      <c r="CH226" s="495"/>
      <c r="CI226" s="495"/>
      <c r="CJ226" s="495"/>
      <c r="CK226" s="495"/>
      <c r="CL226" s="495"/>
      <c r="CM226" s="495"/>
      <c r="CN226" s="495"/>
      <c r="CO226" s="495"/>
      <c r="CP226" s="495"/>
      <c r="CQ226" s="495"/>
      <c r="CR226" s="495"/>
      <c r="CS226" s="495"/>
      <c r="CT226" s="495"/>
      <c r="CU226" s="495"/>
      <c r="CV226" s="495"/>
      <c r="CW226" s="495"/>
      <c r="CX226" s="495"/>
      <c r="CY226" s="495"/>
      <c r="CZ226" s="495"/>
      <c r="DA226" s="495"/>
      <c r="DB226" s="495"/>
      <c r="DC226" s="495"/>
      <c r="DD226" s="495"/>
      <c r="DE226" s="495"/>
      <c r="DF226" s="495"/>
      <c r="DG226" s="495"/>
      <c r="DH226" s="495"/>
      <c r="DI226" s="495"/>
      <c r="DJ226" s="495"/>
      <c r="DK226" s="495"/>
      <c r="DL226" s="495"/>
      <c r="DM226" s="495"/>
      <c r="DN226" s="495"/>
      <c r="DO226" s="495"/>
      <c r="DP226" s="495"/>
      <c r="DQ226" s="495"/>
      <c r="DR226" s="495"/>
      <c r="DS226" s="495"/>
      <c r="DT226" s="495"/>
      <c r="DU226" s="495"/>
      <c r="DV226" s="495"/>
      <c r="DW226" s="495"/>
      <c r="DX226" s="495"/>
      <c r="DY226" s="495"/>
      <c r="DZ226" s="495"/>
      <c r="EA226" s="495"/>
      <c r="EB226" s="495"/>
      <c r="EC226" s="495"/>
      <c r="ED226" s="495"/>
      <c r="EE226" s="495"/>
      <c r="EF226" s="495"/>
      <c r="EG226" s="495"/>
      <c r="EH226" s="495"/>
      <c r="EI226" s="495"/>
      <c r="EJ226" s="495"/>
      <c r="EK226" s="495"/>
      <c r="EL226" s="495"/>
      <c r="EM226" s="495"/>
      <c r="EN226" s="495"/>
      <c r="EO226" s="495"/>
      <c r="EP226" s="495"/>
      <c r="EQ226" s="495"/>
      <c r="ER226" s="495"/>
      <c r="ES226" s="495"/>
      <c r="ET226" s="495"/>
      <c r="EU226" s="495"/>
      <c r="EV226" s="495"/>
      <c r="EW226" s="495"/>
      <c r="EX226" s="495"/>
      <c r="EY226" s="495"/>
      <c r="EZ226" s="495"/>
      <c r="FA226" s="495"/>
      <c r="FB226" s="495"/>
    </row>
    <row r="227" spans="1:158" s="325" customFormat="1" ht="15" hidden="1" customHeight="1" x14ac:dyDescent="0.25">
      <c r="A227" s="605" t="s">
        <v>150</v>
      </c>
      <c r="B227" s="225"/>
      <c r="C227" s="225"/>
      <c r="D227" s="225"/>
      <c r="E227" s="225"/>
      <c r="F227" s="225"/>
      <c r="G227" s="495"/>
      <c r="H227" s="495"/>
      <c r="I227" s="495"/>
      <c r="J227" s="495"/>
      <c r="K227" s="495"/>
      <c r="L227" s="495"/>
      <c r="M227" s="495"/>
      <c r="N227" s="495"/>
      <c r="O227" s="495"/>
      <c r="P227" s="495"/>
      <c r="Q227" s="495"/>
      <c r="R227" s="495"/>
      <c r="S227" s="495"/>
      <c r="T227" s="495"/>
      <c r="U227" s="495"/>
      <c r="V227" s="495"/>
      <c r="W227" s="495"/>
      <c r="X227" s="495"/>
      <c r="Y227" s="495"/>
      <c r="Z227" s="495"/>
      <c r="AA227" s="495"/>
      <c r="AB227" s="495"/>
      <c r="AC227" s="495"/>
      <c r="AD227" s="495"/>
      <c r="AE227" s="495"/>
      <c r="AF227" s="495"/>
      <c r="AG227" s="495"/>
      <c r="AH227" s="495"/>
      <c r="AI227" s="495"/>
      <c r="AJ227" s="495"/>
      <c r="AK227" s="495"/>
      <c r="AL227" s="495"/>
      <c r="AM227" s="495"/>
      <c r="AN227" s="495"/>
      <c r="AO227" s="495"/>
      <c r="AP227" s="495"/>
      <c r="AQ227" s="495"/>
      <c r="AR227" s="495"/>
      <c r="AS227" s="495"/>
      <c r="AT227" s="495"/>
      <c r="AU227" s="495"/>
      <c r="AV227" s="495"/>
      <c r="AW227" s="495"/>
      <c r="AX227" s="495"/>
      <c r="AY227" s="495"/>
      <c r="AZ227" s="495"/>
      <c r="BA227" s="495"/>
      <c r="BB227" s="495"/>
      <c r="BC227" s="495"/>
      <c r="BD227" s="495"/>
      <c r="BE227" s="495"/>
      <c r="BF227" s="495"/>
      <c r="BG227" s="495"/>
      <c r="BH227" s="495"/>
      <c r="BI227" s="495"/>
      <c r="BJ227" s="495"/>
      <c r="BK227" s="495"/>
      <c r="BL227" s="495"/>
      <c r="BM227" s="495"/>
      <c r="BN227" s="495"/>
      <c r="BO227" s="495"/>
      <c r="BP227" s="495"/>
      <c r="BQ227" s="495"/>
      <c r="BR227" s="495"/>
      <c r="BS227" s="495"/>
      <c r="BT227" s="495"/>
      <c r="BU227" s="495"/>
      <c r="BV227" s="495"/>
      <c r="BW227" s="495"/>
      <c r="BX227" s="495"/>
      <c r="BY227" s="495"/>
      <c r="BZ227" s="495"/>
      <c r="CA227" s="495"/>
      <c r="CB227" s="495"/>
      <c r="CC227" s="495"/>
      <c r="CD227" s="495"/>
      <c r="CE227" s="495"/>
      <c r="CF227" s="495"/>
      <c r="CG227" s="495"/>
      <c r="CH227" s="495"/>
      <c r="CI227" s="495"/>
      <c r="CJ227" s="495"/>
      <c r="CK227" s="495"/>
      <c r="CL227" s="495"/>
      <c r="CM227" s="495"/>
      <c r="CN227" s="495"/>
      <c r="CO227" s="495"/>
      <c r="CP227" s="495"/>
      <c r="CQ227" s="495"/>
      <c r="CR227" s="495"/>
      <c r="CS227" s="495"/>
      <c r="CT227" s="495"/>
      <c r="CU227" s="495"/>
      <c r="CV227" s="495"/>
      <c r="CW227" s="495"/>
      <c r="CX227" s="495"/>
      <c r="CY227" s="495"/>
      <c r="CZ227" s="495"/>
      <c r="DA227" s="495"/>
      <c r="DB227" s="495"/>
      <c r="DC227" s="495"/>
      <c r="DD227" s="495"/>
      <c r="DE227" s="495"/>
      <c r="DF227" s="495"/>
      <c r="DG227" s="495"/>
      <c r="DH227" s="495"/>
      <c r="DI227" s="495"/>
      <c r="DJ227" s="495"/>
      <c r="DK227" s="495"/>
      <c r="DL227" s="495"/>
      <c r="DM227" s="495"/>
      <c r="DN227" s="495"/>
      <c r="DO227" s="495"/>
      <c r="DP227" s="495"/>
      <c r="DQ227" s="495"/>
      <c r="DR227" s="495"/>
      <c r="DS227" s="495"/>
      <c r="DT227" s="495"/>
      <c r="DU227" s="495"/>
      <c r="DV227" s="495"/>
      <c r="DW227" s="495"/>
      <c r="DX227" s="495"/>
      <c r="DY227" s="495"/>
      <c r="DZ227" s="495"/>
      <c r="EA227" s="495"/>
      <c r="EB227" s="495"/>
      <c r="EC227" s="495"/>
      <c r="ED227" s="495"/>
      <c r="EE227" s="495"/>
      <c r="EF227" s="495"/>
      <c r="EG227" s="495"/>
      <c r="EH227" s="495"/>
      <c r="EI227" s="495"/>
      <c r="EJ227" s="495"/>
      <c r="EK227" s="495"/>
      <c r="EL227" s="495"/>
      <c r="EM227" s="495"/>
      <c r="EN227" s="495"/>
      <c r="EO227" s="495"/>
      <c r="EP227" s="495"/>
      <c r="EQ227" s="495"/>
      <c r="ER227" s="495"/>
      <c r="ES227" s="495"/>
      <c r="ET227" s="495"/>
      <c r="EU227" s="495"/>
      <c r="EV227" s="495"/>
      <c r="EW227" s="495"/>
      <c r="EX227" s="495"/>
      <c r="EY227" s="495"/>
      <c r="EZ227" s="495"/>
      <c r="FA227" s="495"/>
      <c r="FB227" s="495"/>
    </row>
    <row r="228" spans="1:158" s="325" customFormat="1" ht="15" hidden="1" customHeight="1" x14ac:dyDescent="0.25">
      <c r="A228" s="609" t="s">
        <v>116</v>
      </c>
      <c r="B228" s="225"/>
      <c r="C228" s="225"/>
      <c r="D228" s="225"/>
      <c r="E228" s="225"/>
      <c r="F228" s="225"/>
      <c r="G228" s="495"/>
      <c r="H228" s="495"/>
      <c r="I228" s="495"/>
      <c r="J228" s="495"/>
      <c r="K228" s="495"/>
      <c r="L228" s="495"/>
      <c r="M228" s="495"/>
      <c r="N228" s="495"/>
      <c r="O228" s="495"/>
      <c r="P228" s="495"/>
      <c r="Q228" s="495"/>
      <c r="R228" s="495"/>
      <c r="S228" s="495"/>
      <c r="T228" s="495"/>
      <c r="U228" s="495"/>
      <c r="V228" s="495"/>
      <c r="W228" s="495"/>
      <c r="X228" s="495"/>
      <c r="Y228" s="495"/>
      <c r="Z228" s="495"/>
      <c r="AA228" s="495"/>
      <c r="AB228" s="495"/>
      <c r="AC228" s="495"/>
      <c r="AD228" s="495"/>
      <c r="AE228" s="495"/>
      <c r="AF228" s="495"/>
      <c r="AG228" s="495"/>
      <c r="AH228" s="495"/>
      <c r="AI228" s="495"/>
      <c r="AJ228" s="495"/>
      <c r="AK228" s="495"/>
      <c r="AL228" s="495"/>
      <c r="AM228" s="495"/>
      <c r="AN228" s="495"/>
      <c r="AO228" s="495"/>
      <c r="AP228" s="495"/>
      <c r="AQ228" s="495"/>
      <c r="AR228" s="495"/>
      <c r="AS228" s="495"/>
      <c r="AT228" s="495"/>
      <c r="AU228" s="495"/>
      <c r="AV228" s="495"/>
      <c r="AW228" s="495"/>
      <c r="AX228" s="495"/>
      <c r="AY228" s="495"/>
      <c r="AZ228" s="495"/>
      <c r="BA228" s="495"/>
      <c r="BB228" s="495"/>
      <c r="BC228" s="495"/>
      <c r="BD228" s="495"/>
      <c r="BE228" s="495"/>
      <c r="BF228" s="495"/>
      <c r="BG228" s="495"/>
      <c r="BH228" s="495"/>
      <c r="BI228" s="495"/>
      <c r="BJ228" s="495"/>
      <c r="BK228" s="495"/>
      <c r="BL228" s="495"/>
      <c r="BM228" s="495"/>
      <c r="BN228" s="495"/>
      <c r="BO228" s="495"/>
      <c r="BP228" s="495"/>
      <c r="BQ228" s="495"/>
      <c r="BR228" s="495"/>
      <c r="BS228" s="495"/>
      <c r="BT228" s="495"/>
      <c r="BU228" s="495"/>
      <c r="BV228" s="495"/>
      <c r="BW228" s="495"/>
      <c r="BX228" s="495"/>
      <c r="BY228" s="495"/>
      <c r="BZ228" s="495"/>
      <c r="CA228" s="495"/>
      <c r="CB228" s="495"/>
      <c r="CC228" s="495"/>
      <c r="CD228" s="495"/>
      <c r="CE228" s="495"/>
      <c r="CF228" s="495"/>
      <c r="CG228" s="495"/>
      <c r="CH228" s="495"/>
      <c r="CI228" s="495"/>
      <c r="CJ228" s="495"/>
      <c r="CK228" s="495"/>
      <c r="CL228" s="495"/>
      <c r="CM228" s="495"/>
      <c r="CN228" s="495"/>
      <c r="CO228" s="495"/>
      <c r="CP228" s="495"/>
      <c r="CQ228" s="495"/>
      <c r="CR228" s="495"/>
      <c r="CS228" s="495"/>
      <c r="CT228" s="495"/>
      <c r="CU228" s="495"/>
      <c r="CV228" s="495"/>
      <c r="CW228" s="495"/>
      <c r="CX228" s="495"/>
      <c r="CY228" s="495"/>
      <c r="CZ228" s="495"/>
      <c r="DA228" s="495"/>
      <c r="DB228" s="495"/>
      <c r="DC228" s="495"/>
      <c r="DD228" s="495"/>
      <c r="DE228" s="495"/>
      <c r="DF228" s="495"/>
      <c r="DG228" s="495"/>
      <c r="DH228" s="495"/>
      <c r="DI228" s="495"/>
      <c r="DJ228" s="495"/>
      <c r="DK228" s="495"/>
      <c r="DL228" s="495"/>
      <c r="DM228" s="495"/>
      <c r="DN228" s="495"/>
      <c r="DO228" s="495"/>
      <c r="DP228" s="495"/>
      <c r="DQ228" s="495"/>
      <c r="DR228" s="495"/>
      <c r="DS228" s="495"/>
      <c r="DT228" s="495"/>
      <c r="DU228" s="495"/>
      <c r="DV228" s="495"/>
      <c r="DW228" s="495"/>
      <c r="DX228" s="495"/>
      <c r="DY228" s="495"/>
      <c r="DZ228" s="495"/>
      <c r="EA228" s="495"/>
      <c r="EB228" s="495"/>
      <c r="EC228" s="495"/>
      <c r="ED228" s="495"/>
      <c r="EE228" s="495"/>
      <c r="EF228" s="495"/>
      <c r="EG228" s="495"/>
      <c r="EH228" s="495"/>
      <c r="EI228" s="495"/>
      <c r="EJ228" s="495"/>
      <c r="EK228" s="495"/>
      <c r="EL228" s="495"/>
      <c r="EM228" s="495"/>
      <c r="EN228" s="495"/>
      <c r="EO228" s="495"/>
      <c r="EP228" s="495"/>
      <c r="EQ228" s="495"/>
      <c r="ER228" s="495"/>
      <c r="ES228" s="495"/>
      <c r="ET228" s="495"/>
      <c r="EU228" s="495"/>
      <c r="EV228" s="495"/>
      <c r="EW228" s="495"/>
      <c r="EX228" s="495"/>
      <c r="EY228" s="495"/>
      <c r="EZ228" s="495"/>
      <c r="FA228" s="495"/>
      <c r="FB228" s="495"/>
    </row>
    <row r="229" spans="1:158" s="325" customFormat="1" ht="15" hidden="1" customHeight="1" x14ac:dyDescent="0.25">
      <c r="A229" s="553" t="s">
        <v>64</v>
      </c>
      <c r="B229" s="225"/>
      <c r="C229" s="225">
        <v>10</v>
      </c>
      <c r="D229" s="225"/>
      <c r="E229" s="225"/>
      <c r="F229" s="225"/>
      <c r="G229" s="495"/>
      <c r="H229" s="495"/>
      <c r="I229" s="495"/>
      <c r="J229" s="495"/>
      <c r="K229" s="495"/>
      <c r="L229" s="495"/>
      <c r="M229" s="495"/>
      <c r="N229" s="495"/>
      <c r="O229" s="495"/>
      <c r="P229" s="495"/>
      <c r="Q229" s="495"/>
      <c r="R229" s="495"/>
      <c r="S229" s="495"/>
      <c r="T229" s="495"/>
      <c r="U229" s="495"/>
      <c r="V229" s="495"/>
      <c r="W229" s="495"/>
      <c r="X229" s="495"/>
      <c r="Y229" s="495"/>
      <c r="Z229" s="495"/>
      <c r="AA229" s="495"/>
      <c r="AB229" s="495"/>
      <c r="AC229" s="495"/>
      <c r="AD229" s="495"/>
      <c r="AE229" s="495"/>
      <c r="AF229" s="495"/>
      <c r="AG229" s="495"/>
      <c r="AH229" s="495"/>
      <c r="AI229" s="495"/>
      <c r="AJ229" s="495"/>
      <c r="AK229" s="495"/>
      <c r="AL229" s="495"/>
      <c r="AM229" s="495"/>
      <c r="AN229" s="495"/>
      <c r="AO229" s="495"/>
      <c r="AP229" s="495"/>
      <c r="AQ229" s="495"/>
      <c r="AR229" s="495"/>
      <c r="AS229" s="495"/>
      <c r="AT229" s="495"/>
      <c r="AU229" s="495"/>
      <c r="AV229" s="495"/>
      <c r="AW229" s="495"/>
      <c r="AX229" s="495"/>
      <c r="AY229" s="495"/>
      <c r="AZ229" s="495"/>
      <c r="BA229" s="495"/>
      <c r="BB229" s="495"/>
      <c r="BC229" s="495"/>
      <c r="BD229" s="495"/>
      <c r="BE229" s="495"/>
      <c r="BF229" s="495"/>
      <c r="BG229" s="495"/>
      <c r="BH229" s="495"/>
      <c r="BI229" s="495"/>
      <c r="BJ229" s="495"/>
      <c r="BK229" s="495"/>
      <c r="BL229" s="495"/>
      <c r="BM229" s="495"/>
      <c r="BN229" s="495"/>
      <c r="BO229" s="495"/>
      <c r="BP229" s="495"/>
      <c r="BQ229" s="495"/>
      <c r="BR229" s="495"/>
      <c r="BS229" s="495"/>
      <c r="BT229" s="495"/>
      <c r="BU229" s="495"/>
      <c r="BV229" s="495"/>
      <c r="BW229" s="495"/>
      <c r="BX229" s="495"/>
      <c r="BY229" s="495"/>
      <c r="BZ229" s="495"/>
      <c r="CA229" s="495"/>
      <c r="CB229" s="495"/>
      <c r="CC229" s="495"/>
      <c r="CD229" s="495"/>
      <c r="CE229" s="495"/>
      <c r="CF229" s="495"/>
      <c r="CG229" s="495"/>
      <c r="CH229" s="495"/>
      <c r="CI229" s="495"/>
      <c r="CJ229" s="495"/>
      <c r="CK229" s="495"/>
      <c r="CL229" s="495"/>
      <c r="CM229" s="495"/>
      <c r="CN229" s="495"/>
      <c r="CO229" s="495"/>
      <c r="CP229" s="495"/>
      <c r="CQ229" s="495"/>
      <c r="CR229" s="495"/>
      <c r="CS229" s="495"/>
      <c r="CT229" s="495"/>
      <c r="CU229" s="495"/>
      <c r="CV229" s="495"/>
      <c r="CW229" s="495"/>
      <c r="CX229" s="495"/>
      <c r="CY229" s="495"/>
      <c r="CZ229" s="495"/>
      <c r="DA229" s="495"/>
      <c r="DB229" s="495"/>
      <c r="DC229" s="495"/>
      <c r="DD229" s="495"/>
      <c r="DE229" s="495"/>
      <c r="DF229" s="495"/>
      <c r="DG229" s="495"/>
      <c r="DH229" s="495"/>
      <c r="DI229" s="495"/>
      <c r="DJ229" s="495"/>
      <c r="DK229" s="495"/>
      <c r="DL229" s="495"/>
      <c r="DM229" s="495"/>
      <c r="DN229" s="495"/>
      <c r="DO229" s="495"/>
      <c r="DP229" s="495"/>
      <c r="DQ229" s="495"/>
      <c r="DR229" s="495"/>
      <c r="DS229" s="495"/>
      <c r="DT229" s="495"/>
      <c r="DU229" s="495"/>
      <c r="DV229" s="495"/>
      <c r="DW229" s="495"/>
      <c r="DX229" s="495"/>
      <c r="DY229" s="495"/>
      <c r="DZ229" s="495"/>
      <c r="EA229" s="495"/>
      <c r="EB229" s="495"/>
      <c r="EC229" s="495"/>
      <c r="ED229" s="495"/>
      <c r="EE229" s="495"/>
      <c r="EF229" s="495"/>
      <c r="EG229" s="495"/>
      <c r="EH229" s="495"/>
      <c r="EI229" s="495"/>
      <c r="EJ229" s="495"/>
      <c r="EK229" s="495"/>
      <c r="EL229" s="495"/>
      <c r="EM229" s="495"/>
      <c r="EN229" s="495"/>
      <c r="EO229" s="495"/>
      <c r="EP229" s="495"/>
      <c r="EQ229" s="495"/>
      <c r="ER229" s="495"/>
      <c r="ES229" s="495"/>
      <c r="ET229" s="495"/>
      <c r="EU229" s="495"/>
      <c r="EV229" s="495"/>
      <c r="EW229" s="495"/>
      <c r="EX229" s="495"/>
      <c r="EY229" s="495"/>
      <c r="EZ229" s="495"/>
      <c r="FA229" s="495"/>
      <c r="FB229" s="495"/>
    </row>
    <row r="230" spans="1:158" s="325" customFormat="1" ht="29.25" hidden="1" customHeight="1" x14ac:dyDescent="0.25">
      <c r="A230" s="236" t="s">
        <v>142</v>
      </c>
      <c r="B230" s="225"/>
      <c r="C230" s="225">
        <v>61</v>
      </c>
      <c r="D230" s="225"/>
      <c r="E230" s="225"/>
      <c r="F230" s="225"/>
      <c r="G230" s="495"/>
      <c r="H230" s="495"/>
      <c r="I230" s="495"/>
      <c r="J230" s="495"/>
      <c r="K230" s="495"/>
      <c r="L230" s="495"/>
      <c r="M230" s="495"/>
      <c r="N230" s="495"/>
      <c r="O230" s="495"/>
      <c r="P230" s="495"/>
      <c r="Q230" s="495"/>
      <c r="R230" s="495"/>
      <c r="S230" s="495"/>
      <c r="T230" s="495"/>
      <c r="U230" s="495"/>
      <c r="V230" s="495"/>
      <c r="W230" s="495"/>
      <c r="X230" s="495"/>
      <c r="Y230" s="495"/>
      <c r="Z230" s="495"/>
      <c r="AA230" s="495"/>
      <c r="AB230" s="495"/>
      <c r="AC230" s="495"/>
      <c r="AD230" s="495"/>
      <c r="AE230" s="495"/>
      <c r="AF230" s="495"/>
      <c r="AG230" s="495"/>
      <c r="AH230" s="495"/>
      <c r="AI230" s="495"/>
      <c r="AJ230" s="495"/>
      <c r="AK230" s="495"/>
      <c r="AL230" s="495"/>
      <c r="AM230" s="495"/>
      <c r="AN230" s="495"/>
      <c r="AO230" s="495"/>
      <c r="AP230" s="495"/>
      <c r="AQ230" s="495"/>
      <c r="AR230" s="495"/>
      <c r="AS230" s="495"/>
      <c r="AT230" s="495"/>
      <c r="AU230" s="495"/>
      <c r="AV230" s="495"/>
      <c r="AW230" s="495"/>
      <c r="AX230" s="495"/>
      <c r="AY230" s="495"/>
      <c r="AZ230" s="495"/>
      <c r="BA230" s="495"/>
      <c r="BB230" s="495"/>
      <c r="BC230" s="495"/>
      <c r="BD230" s="495"/>
      <c r="BE230" s="495"/>
      <c r="BF230" s="495"/>
      <c r="BG230" s="495"/>
      <c r="BH230" s="495"/>
      <c r="BI230" s="495"/>
      <c r="BJ230" s="495"/>
      <c r="BK230" s="495"/>
      <c r="BL230" s="495"/>
      <c r="BM230" s="495"/>
      <c r="BN230" s="495"/>
      <c r="BO230" s="495"/>
      <c r="BP230" s="495"/>
      <c r="BQ230" s="495"/>
      <c r="BR230" s="495"/>
      <c r="BS230" s="495"/>
      <c r="BT230" s="495"/>
      <c r="BU230" s="495"/>
      <c r="BV230" s="495"/>
      <c r="BW230" s="495"/>
      <c r="BX230" s="495"/>
      <c r="BY230" s="495"/>
      <c r="BZ230" s="495"/>
      <c r="CA230" s="495"/>
      <c r="CB230" s="495"/>
      <c r="CC230" s="495"/>
      <c r="CD230" s="495"/>
      <c r="CE230" s="495"/>
      <c r="CF230" s="495"/>
      <c r="CG230" s="495"/>
      <c r="CH230" s="495"/>
      <c r="CI230" s="495"/>
      <c r="CJ230" s="495"/>
      <c r="CK230" s="495"/>
      <c r="CL230" s="495"/>
      <c r="CM230" s="495"/>
      <c r="CN230" s="495"/>
      <c r="CO230" s="495"/>
      <c r="CP230" s="495"/>
      <c r="CQ230" s="495"/>
      <c r="CR230" s="495"/>
      <c r="CS230" s="495"/>
      <c r="CT230" s="495"/>
      <c r="CU230" s="495"/>
      <c r="CV230" s="495"/>
      <c r="CW230" s="495"/>
      <c r="CX230" s="495"/>
      <c r="CY230" s="495"/>
      <c r="CZ230" s="495"/>
      <c r="DA230" s="495"/>
      <c r="DB230" s="495"/>
      <c r="DC230" s="495"/>
      <c r="DD230" s="495"/>
      <c r="DE230" s="495"/>
      <c r="DF230" s="495"/>
      <c r="DG230" s="495"/>
      <c r="DH230" s="495"/>
      <c r="DI230" s="495"/>
      <c r="DJ230" s="495"/>
      <c r="DK230" s="495"/>
      <c r="DL230" s="495"/>
      <c r="DM230" s="495"/>
      <c r="DN230" s="495"/>
      <c r="DO230" s="495"/>
      <c r="DP230" s="495"/>
      <c r="DQ230" s="495"/>
      <c r="DR230" s="495"/>
      <c r="DS230" s="495"/>
      <c r="DT230" s="495"/>
      <c r="DU230" s="495"/>
      <c r="DV230" s="495"/>
      <c r="DW230" s="495"/>
      <c r="DX230" s="495"/>
      <c r="DY230" s="495"/>
      <c r="DZ230" s="495"/>
      <c r="EA230" s="495"/>
      <c r="EB230" s="495"/>
      <c r="EC230" s="495"/>
      <c r="ED230" s="495"/>
      <c r="EE230" s="495"/>
      <c r="EF230" s="495"/>
      <c r="EG230" s="495"/>
      <c r="EH230" s="495"/>
      <c r="EI230" s="495"/>
      <c r="EJ230" s="495"/>
      <c r="EK230" s="495"/>
      <c r="EL230" s="495"/>
      <c r="EM230" s="495"/>
      <c r="EN230" s="495"/>
      <c r="EO230" s="495"/>
      <c r="EP230" s="495"/>
      <c r="EQ230" s="495"/>
      <c r="ER230" s="495"/>
      <c r="ES230" s="495"/>
      <c r="ET230" s="495"/>
      <c r="EU230" s="495"/>
      <c r="EV230" s="495"/>
      <c r="EW230" s="495"/>
      <c r="EX230" s="495"/>
      <c r="EY230" s="495"/>
      <c r="EZ230" s="495"/>
      <c r="FA230" s="495"/>
      <c r="FB230" s="495"/>
    </row>
    <row r="231" spans="1:158" s="325" customFormat="1" hidden="1" x14ac:dyDescent="0.25">
      <c r="A231" s="621" t="s">
        <v>54</v>
      </c>
      <c r="B231" s="225"/>
      <c r="C231" s="225">
        <v>20</v>
      </c>
      <c r="D231" s="225"/>
      <c r="E231" s="225"/>
      <c r="F231" s="225"/>
      <c r="G231" s="495"/>
      <c r="H231" s="495"/>
      <c r="I231" s="495"/>
      <c r="J231" s="495"/>
      <c r="K231" s="495"/>
      <c r="L231" s="495"/>
      <c r="M231" s="495"/>
      <c r="N231" s="495"/>
      <c r="O231" s="495"/>
      <c r="P231" s="495"/>
      <c r="Q231" s="495"/>
      <c r="R231" s="495"/>
      <c r="S231" s="495"/>
      <c r="T231" s="495"/>
      <c r="U231" s="495"/>
      <c r="V231" s="495"/>
      <c r="W231" s="495"/>
      <c r="X231" s="495"/>
      <c r="Y231" s="495"/>
      <c r="Z231" s="495"/>
      <c r="AA231" s="495"/>
      <c r="AB231" s="495"/>
      <c r="AC231" s="495"/>
      <c r="AD231" s="495"/>
      <c r="AE231" s="495"/>
      <c r="AF231" s="495"/>
      <c r="AG231" s="495"/>
      <c r="AH231" s="495"/>
      <c r="AI231" s="495"/>
      <c r="AJ231" s="495"/>
      <c r="AK231" s="495"/>
      <c r="AL231" s="495"/>
      <c r="AM231" s="495"/>
      <c r="AN231" s="495"/>
      <c r="AO231" s="495"/>
      <c r="AP231" s="495"/>
      <c r="AQ231" s="495"/>
      <c r="AR231" s="495"/>
      <c r="AS231" s="495"/>
      <c r="AT231" s="495"/>
      <c r="AU231" s="495"/>
      <c r="AV231" s="495"/>
      <c r="AW231" s="495"/>
      <c r="AX231" s="495"/>
      <c r="AY231" s="495"/>
      <c r="AZ231" s="495"/>
      <c r="BA231" s="495"/>
      <c r="BB231" s="495"/>
      <c r="BC231" s="495"/>
      <c r="BD231" s="495"/>
      <c r="BE231" s="495"/>
      <c r="BF231" s="495"/>
      <c r="BG231" s="495"/>
      <c r="BH231" s="495"/>
      <c r="BI231" s="495"/>
      <c r="BJ231" s="495"/>
      <c r="BK231" s="495"/>
      <c r="BL231" s="495"/>
      <c r="BM231" s="495"/>
      <c r="BN231" s="495"/>
      <c r="BO231" s="495"/>
      <c r="BP231" s="495"/>
      <c r="BQ231" s="495"/>
      <c r="BR231" s="495"/>
      <c r="BS231" s="495"/>
      <c r="BT231" s="495"/>
      <c r="BU231" s="495"/>
      <c r="BV231" s="495"/>
      <c r="BW231" s="495"/>
      <c r="BX231" s="495"/>
      <c r="BY231" s="495"/>
      <c r="BZ231" s="495"/>
      <c r="CA231" s="495"/>
      <c r="CB231" s="495"/>
      <c r="CC231" s="495"/>
      <c r="CD231" s="495"/>
      <c r="CE231" s="495"/>
      <c r="CF231" s="495"/>
      <c r="CG231" s="495"/>
      <c r="CH231" s="495"/>
      <c r="CI231" s="495"/>
      <c r="CJ231" s="495"/>
      <c r="CK231" s="495"/>
      <c r="CL231" s="495"/>
      <c r="CM231" s="495"/>
      <c r="CN231" s="495"/>
      <c r="CO231" s="495"/>
      <c r="CP231" s="495"/>
      <c r="CQ231" s="495"/>
      <c r="CR231" s="495"/>
      <c r="CS231" s="495"/>
      <c r="CT231" s="495"/>
      <c r="CU231" s="495"/>
      <c r="CV231" s="495"/>
      <c r="CW231" s="495"/>
      <c r="CX231" s="495"/>
      <c r="CY231" s="495"/>
      <c r="CZ231" s="495"/>
      <c r="DA231" s="495"/>
      <c r="DB231" s="495"/>
      <c r="DC231" s="495"/>
      <c r="DD231" s="495"/>
      <c r="DE231" s="495"/>
      <c r="DF231" s="495"/>
      <c r="DG231" s="495"/>
      <c r="DH231" s="495"/>
      <c r="DI231" s="495"/>
      <c r="DJ231" s="495"/>
      <c r="DK231" s="495"/>
      <c r="DL231" s="495"/>
      <c r="DM231" s="495"/>
      <c r="DN231" s="495"/>
      <c r="DO231" s="495"/>
      <c r="DP231" s="495"/>
      <c r="DQ231" s="495"/>
      <c r="DR231" s="495"/>
      <c r="DS231" s="495"/>
      <c r="DT231" s="495"/>
      <c r="DU231" s="495"/>
      <c r="DV231" s="495"/>
      <c r="DW231" s="495"/>
      <c r="DX231" s="495"/>
      <c r="DY231" s="495"/>
      <c r="DZ231" s="495"/>
      <c r="EA231" s="495"/>
      <c r="EB231" s="495"/>
      <c r="EC231" s="495"/>
      <c r="ED231" s="495"/>
      <c r="EE231" s="495"/>
      <c r="EF231" s="495"/>
      <c r="EG231" s="495"/>
      <c r="EH231" s="495"/>
      <c r="EI231" s="495"/>
      <c r="EJ231" s="495"/>
      <c r="EK231" s="495"/>
      <c r="EL231" s="495"/>
      <c r="EM231" s="495"/>
      <c r="EN231" s="495"/>
      <c r="EO231" s="495"/>
      <c r="EP231" s="495"/>
      <c r="EQ231" s="495"/>
      <c r="ER231" s="495"/>
      <c r="ES231" s="495"/>
      <c r="ET231" s="495"/>
      <c r="EU231" s="495"/>
      <c r="EV231" s="495"/>
      <c r="EW231" s="495"/>
      <c r="EX231" s="495"/>
      <c r="EY231" s="495"/>
      <c r="EZ231" s="495"/>
      <c r="FA231" s="495"/>
      <c r="FB231" s="495"/>
    </row>
    <row r="232" spans="1:158" s="325" customFormat="1" ht="15.75" hidden="1" thickBot="1" x14ac:dyDescent="0.3">
      <c r="A232" s="271" t="s">
        <v>158</v>
      </c>
      <c r="B232" s="225"/>
      <c r="C232" s="225">
        <v>210</v>
      </c>
      <c r="D232" s="225"/>
      <c r="E232" s="225"/>
      <c r="F232" s="225"/>
      <c r="G232" s="495"/>
      <c r="H232" s="495"/>
      <c r="I232" s="495"/>
      <c r="J232" s="495"/>
      <c r="K232" s="495"/>
      <c r="L232" s="495"/>
      <c r="M232" s="495"/>
      <c r="N232" s="495"/>
      <c r="O232" s="495"/>
      <c r="P232" s="495"/>
      <c r="Q232" s="495"/>
      <c r="R232" s="495"/>
      <c r="S232" s="495"/>
      <c r="T232" s="495"/>
      <c r="U232" s="495"/>
      <c r="V232" s="495"/>
      <c r="W232" s="495"/>
      <c r="X232" s="495"/>
      <c r="Y232" s="495"/>
      <c r="Z232" s="495"/>
      <c r="AA232" s="495"/>
      <c r="AB232" s="495"/>
      <c r="AC232" s="495"/>
      <c r="AD232" s="495"/>
      <c r="AE232" s="495"/>
      <c r="AF232" s="495"/>
      <c r="AG232" s="495"/>
      <c r="AH232" s="495"/>
      <c r="AI232" s="495"/>
      <c r="AJ232" s="495"/>
      <c r="AK232" s="495"/>
      <c r="AL232" s="495"/>
      <c r="AM232" s="495"/>
      <c r="AN232" s="495"/>
      <c r="AO232" s="495"/>
      <c r="AP232" s="495"/>
      <c r="AQ232" s="495"/>
      <c r="AR232" s="495"/>
      <c r="AS232" s="495"/>
      <c r="AT232" s="495"/>
      <c r="AU232" s="495"/>
      <c r="AV232" s="495"/>
      <c r="AW232" s="495"/>
      <c r="AX232" s="495"/>
      <c r="AY232" s="495"/>
      <c r="AZ232" s="495"/>
      <c r="BA232" s="495"/>
      <c r="BB232" s="495"/>
      <c r="BC232" s="495"/>
      <c r="BD232" s="495"/>
      <c r="BE232" s="495"/>
      <c r="BF232" s="495"/>
      <c r="BG232" s="495"/>
      <c r="BH232" s="495"/>
      <c r="BI232" s="495"/>
      <c r="BJ232" s="495"/>
      <c r="BK232" s="495"/>
      <c r="BL232" s="495"/>
      <c r="BM232" s="495"/>
      <c r="BN232" s="495"/>
      <c r="BO232" s="495"/>
      <c r="BP232" s="495"/>
      <c r="BQ232" s="495"/>
      <c r="BR232" s="495"/>
      <c r="BS232" s="495"/>
      <c r="BT232" s="495"/>
      <c r="BU232" s="495"/>
      <c r="BV232" s="495"/>
      <c r="BW232" s="495"/>
      <c r="BX232" s="495"/>
      <c r="BY232" s="495"/>
      <c r="BZ232" s="495"/>
      <c r="CA232" s="495"/>
      <c r="CB232" s="495"/>
      <c r="CC232" s="495"/>
      <c r="CD232" s="495"/>
      <c r="CE232" s="495"/>
      <c r="CF232" s="495"/>
      <c r="CG232" s="495"/>
      <c r="CH232" s="495"/>
      <c r="CI232" s="495"/>
      <c r="CJ232" s="495"/>
      <c r="CK232" s="495"/>
      <c r="CL232" s="495"/>
      <c r="CM232" s="495"/>
      <c r="CN232" s="495"/>
      <c r="CO232" s="495"/>
      <c r="CP232" s="495"/>
      <c r="CQ232" s="495"/>
      <c r="CR232" s="495"/>
      <c r="CS232" s="495"/>
      <c r="CT232" s="495"/>
      <c r="CU232" s="495"/>
      <c r="CV232" s="495"/>
      <c r="CW232" s="495"/>
      <c r="CX232" s="495"/>
      <c r="CY232" s="495"/>
      <c r="CZ232" s="495"/>
      <c r="DA232" s="495"/>
      <c r="DB232" s="495"/>
      <c r="DC232" s="495"/>
      <c r="DD232" s="495"/>
      <c r="DE232" s="495"/>
      <c r="DF232" s="495"/>
      <c r="DG232" s="495"/>
      <c r="DH232" s="495"/>
      <c r="DI232" s="495"/>
      <c r="DJ232" s="495"/>
      <c r="DK232" s="495"/>
      <c r="DL232" s="495"/>
      <c r="DM232" s="495"/>
      <c r="DN232" s="495"/>
      <c r="DO232" s="495"/>
      <c r="DP232" s="495"/>
      <c r="DQ232" s="495"/>
      <c r="DR232" s="495"/>
      <c r="DS232" s="495"/>
      <c r="DT232" s="495"/>
      <c r="DU232" s="495"/>
      <c r="DV232" s="495"/>
      <c r="DW232" s="495"/>
      <c r="DX232" s="495"/>
      <c r="DY232" s="495"/>
      <c r="DZ232" s="495"/>
      <c r="EA232" s="495"/>
      <c r="EB232" s="495"/>
      <c r="EC232" s="495"/>
      <c r="ED232" s="495"/>
      <c r="EE232" s="495"/>
      <c r="EF232" s="495"/>
      <c r="EG232" s="495"/>
      <c r="EH232" s="495"/>
      <c r="EI232" s="495"/>
      <c r="EJ232" s="495"/>
      <c r="EK232" s="495"/>
      <c r="EL232" s="495"/>
      <c r="EM232" s="495"/>
      <c r="EN232" s="495"/>
      <c r="EO232" s="495"/>
      <c r="EP232" s="495"/>
      <c r="EQ232" s="495"/>
      <c r="ER232" s="495"/>
      <c r="ES232" s="495"/>
      <c r="ET232" s="495"/>
      <c r="EU232" s="495"/>
      <c r="EV232" s="495"/>
      <c r="EW232" s="495"/>
      <c r="EX232" s="495"/>
      <c r="EY232" s="495"/>
      <c r="EZ232" s="495"/>
      <c r="FA232" s="495"/>
      <c r="FB232" s="495"/>
    </row>
    <row r="233" spans="1:158" s="325" customFormat="1" ht="15" hidden="1" customHeight="1" thickBot="1" x14ac:dyDescent="0.3">
      <c r="A233" s="279" t="s">
        <v>10</v>
      </c>
      <c r="B233" s="593"/>
      <c r="C233" s="593"/>
      <c r="D233" s="593"/>
      <c r="E233" s="593"/>
      <c r="F233" s="593"/>
      <c r="G233" s="495"/>
      <c r="H233" s="495"/>
      <c r="I233" s="495"/>
      <c r="J233" s="495"/>
      <c r="K233" s="495"/>
      <c r="L233" s="495"/>
      <c r="M233" s="495"/>
      <c r="N233" s="495"/>
      <c r="O233" s="495"/>
      <c r="P233" s="495"/>
      <c r="Q233" s="495"/>
      <c r="R233" s="495"/>
      <c r="S233" s="495"/>
      <c r="T233" s="495"/>
      <c r="U233" s="495"/>
      <c r="V233" s="495"/>
      <c r="W233" s="495"/>
      <c r="X233" s="495"/>
      <c r="Y233" s="495"/>
      <c r="Z233" s="495"/>
      <c r="AA233" s="495"/>
      <c r="AB233" s="495"/>
      <c r="AC233" s="495"/>
      <c r="AD233" s="495"/>
      <c r="AE233" s="495"/>
      <c r="AF233" s="495"/>
      <c r="AG233" s="495"/>
      <c r="AH233" s="495"/>
      <c r="AI233" s="495"/>
      <c r="AJ233" s="495"/>
      <c r="AK233" s="495"/>
      <c r="AL233" s="495"/>
      <c r="AM233" s="495"/>
      <c r="AN233" s="495"/>
      <c r="AO233" s="495"/>
      <c r="AP233" s="495"/>
      <c r="AQ233" s="495"/>
      <c r="AR233" s="495"/>
      <c r="AS233" s="495"/>
      <c r="AT233" s="495"/>
      <c r="AU233" s="495"/>
      <c r="AV233" s="495"/>
      <c r="AW233" s="495"/>
      <c r="AX233" s="495"/>
      <c r="AY233" s="495"/>
      <c r="AZ233" s="495"/>
      <c r="BA233" s="495"/>
      <c r="BB233" s="495"/>
      <c r="BC233" s="495"/>
      <c r="BD233" s="495"/>
      <c r="BE233" s="495"/>
      <c r="BF233" s="495"/>
      <c r="BG233" s="495"/>
      <c r="BH233" s="495"/>
      <c r="BI233" s="495"/>
      <c r="BJ233" s="495"/>
      <c r="BK233" s="495"/>
      <c r="BL233" s="495"/>
      <c r="BM233" s="495"/>
      <c r="BN233" s="495"/>
      <c r="BO233" s="495"/>
      <c r="BP233" s="495"/>
      <c r="BQ233" s="495"/>
      <c r="BR233" s="495"/>
      <c r="BS233" s="495"/>
      <c r="BT233" s="495"/>
      <c r="BU233" s="495"/>
      <c r="BV233" s="495"/>
      <c r="BW233" s="495"/>
      <c r="BX233" s="495"/>
      <c r="BY233" s="495"/>
      <c r="BZ233" s="495"/>
      <c r="CA233" s="495"/>
      <c r="CB233" s="495"/>
      <c r="CC233" s="495"/>
      <c r="CD233" s="495"/>
      <c r="CE233" s="495"/>
      <c r="CF233" s="495"/>
      <c r="CG233" s="495"/>
      <c r="CH233" s="495"/>
      <c r="CI233" s="495"/>
      <c r="CJ233" s="495"/>
      <c r="CK233" s="495"/>
      <c r="CL233" s="495"/>
      <c r="CM233" s="495"/>
      <c r="CN233" s="495"/>
      <c r="CO233" s="495"/>
      <c r="CP233" s="495"/>
      <c r="CQ233" s="495"/>
      <c r="CR233" s="495"/>
      <c r="CS233" s="495"/>
      <c r="CT233" s="495"/>
      <c r="CU233" s="495"/>
      <c r="CV233" s="495"/>
      <c r="CW233" s="495"/>
      <c r="CX233" s="495"/>
      <c r="CY233" s="495"/>
      <c r="CZ233" s="495"/>
      <c r="DA233" s="495"/>
      <c r="DB233" s="495"/>
      <c r="DC233" s="495"/>
      <c r="DD233" s="495"/>
      <c r="DE233" s="495"/>
      <c r="DF233" s="495"/>
      <c r="DG233" s="495"/>
      <c r="DH233" s="495"/>
      <c r="DI233" s="495"/>
      <c r="DJ233" s="495"/>
      <c r="DK233" s="495"/>
      <c r="DL233" s="495"/>
      <c r="DM233" s="495"/>
      <c r="DN233" s="495"/>
      <c r="DO233" s="495"/>
      <c r="DP233" s="495"/>
      <c r="DQ233" s="495"/>
      <c r="DR233" s="495"/>
      <c r="DS233" s="495"/>
      <c r="DT233" s="495"/>
      <c r="DU233" s="495"/>
      <c r="DV233" s="495"/>
      <c r="DW233" s="495"/>
      <c r="DX233" s="495"/>
      <c r="DY233" s="495"/>
      <c r="DZ233" s="495"/>
      <c r="EA233" s="495"/>
      <c r="EB233" s="495"/>
      <c r="EC233" s="495"/>
      <c r="ED233" s="495"/>
      <c r="EE233" s="495"/>
      <c r="EF233" s="495"/>
      <c r="EG233" s="495"/>
      <c r="EH233" s="495"/>
      <c r="EI233" s="495"/>
      <c r="EJ233" s="495"/>
      <c r="EK233" s="495"/>
      <c r="EL233" s="495"/>
      <c r="EM233" s="495"/>
      <c r="EN233" s="495"/>
      <c r="EO233" s="495"/>
      <c r="EP233" s="495"/>
      <c r="EQ233" s="495"/>
      <c r="ER233" s="495"/>
      <c r="ES233" s="495"/>
      <c r="ET233" s="495"/>
      <c r="EU233" s="495"/>
      <c r="EV233" s="495"/>
      <c r="EW233" s="495"/>
      <c r="EX233" s="495"/>
      <c r="EY233" s="495"/>
      <c r="EZ233" s="495"/>
      <c r="FA233" s="495"/>
      <c r="FB233" s="495"/>
    </row>
    <row r="234" spans="1:158" s="325" customFormat="1" ht="15" hidden="1" customHeight="1" x14ac:dyDescent="0.25">
      <c r="A234" s="315" t="s">
        <v>288</v>
      </c>
      <c r="B234" s="362"/>
      <c r="C234" s="362"/>
      <c r="D234" s="362"/>
      <c r="E234" s="362"/>
      <c r="F234" s="362"/>
      <c r="G234" s="495"/>
      <c r="H234" s="495"/>
      <c r="I234" s="495"/>
      <c r="J234" s="495"/>
      <c r="K234" s="495"/>
      <c r="L234" s="495"/>
      <c r="M234" s="495"/>
      <c r="N234" s="495"/>
      <c r="O234" s="495"/>
      <c r="P234" s="495"/>
      <c r="Q234" s="495"/>
      <c r="R234" s="495"/>
      <c r="S234" s="495"/>
      <c r="T234" s="495"/>
      <c r="U234" s="495"/>
      <c r="V234" s="495"/>
      <c r="W234" s="495"/>
      <c r="X234" s="495"/>
      <c r="Y234" s="495"/>
      <c r="Z234" s="495"/>
      <c r="AA234" s="495"/>
      <c r="AB234" s="495"/>
      <c r="AC234" s="495"/>
      <c r="AD234" s="495"/>
      <c r="AE234" s="495"/>
      <c r="AF234" s="495"/>
      <c r="AG234" s="495"/>
      <c r="AH234" s="495"/>
      <c r="AI234" s="495"/>
      <c r="AJ234" s="495"/>
      <c r="AK234" s="495"/>
      <c r="AL234" s="495"/>
      <c r="AM234" s="495"/>
      <c r="AN234" s="495"/>
      <c r="AO234" s="495"/>
      <c r="AP234" s="495"/>
      <c r="AQ234" s="495"/>
      <c r="AR234" s="495"/>
      <c r="AS234" s="495"/>
      <c r="AT234" s="495"/>
      <c r="AU234" s="495"/>
      <c r="AV234" s="495"/>
      <c r="AW234" s="495"/>
      <c r="AX234" s="495"/>
      <c r="AY234" s="495"/>
      <c r="AZ234" s="495"/>
      <c r="BA234" s="495"/>
      <c r="BB234" s="495"/>
      <c r="BC234" s="495"/>
      <c r="BD234" s="495"/>
      <c r="BE234" s="495"/>
      <c r="BF234" s="495"/>
      <c r="BG234" s="495"/>
      <c r="BH234" s="495"/>
      <c r="BI234" s="495"/>
      <c r="BJ234" s="495"/>
      <c r="BK234" s="495"/>
      <c r="BL234" s="495"/>
      <c r="BM234" s="495"/>
      <c r="BN234" s="495"/>
      <c r="BO234" s="495"/>
      <c r="BP234" s="495"/>
      <c r="BQ234" s="495"/>
      <c r="BR234" s="495"/>
      <c r="BS234" s="495"/>
      <c r="BT234" s="495"/>
      <c r="BU234" s="495"/>
      <c r="BV234" s="495"/>
      <c r="BW234" s="495"/>
      <c r="BX234" s="495"/>
      <c r="BY234" s="495"/>
      <c r="BZ234" s="495"/>
      <c r="CA234" s="495"/>
      <c r="CB234" s="495"/>
      <c r="CC234" s="495"/>
      <c r="CD234" s="495"/>
      <c r="CE234" s="495"/>
      <c r="CF234" s="495"/>
      <c r="CG234" s="495"/>
      <c r="CH234" s="495"/>
      <c r="CI234" s="495"/>
      <c r="CJ234" s="495"/>
      <c r="CK234" s="495"/>
      <c r="CL234" s="495"/>
      <c r="CM234" s="495"/>
      <c r="CN234" s="495"/>
      <c r="CO234" s="495"/>
      <c r="CP234" s="495"/>
      <c r="CQ234" s="495"/>
      <c r="CR234" s="495"/>
      <c r="CS234" s="495"/>
      <c r="CT234" s="495"/>
      <c r="CU234" s="495"/>
      <c r="CV234" s="495"/>
      <c r="CW234" s="495"/>
      <c r="CX234" s="495"/>
      <c r="CY234" s="495"/>
      <c r="CZ234" s="495"/>
      <c r="DA234" s="495"/>
      <c r="DB234" s="495"/>
      <c r="DC234" s="495"/>
      <c r="DD234" s="495"/>
      <c r="DE234" s="495"/>
      <c r="DF234" s="495"/>
      <c r="DG234" s="495"/>
      <c r="DH234" s="495"/>
      <c r="DI234" s="495"/>
      <c r="DJ234" s="495"/>
      <c r="DK234" s="495"/>
      <c r="DL234" s="495"/>
      <c r="DM234" s="495"/>
      <c r="DN234" s="495"/>
      <c r="DO234" s="495"/>
      <c r="DP234" s="495"/>
      <c r="DQ234" s="495"/>
      <c r="DR234" s="495"/>
      <c r="DS234" s="495"/>
      <c r="DT234" s="495"/>
      <c r="DU234" s="495"/>
      <c r="DV234" s="495"/>
      <c r="DW234" s="495"/>
      <c r="DX234" s="495"/>
      <c r="DY234" s="495"/>
      <c r="DZ234" s="495"/>
      <c r="EA234" s="495"/>
      <c r="EB234" s="495"/>
      <c r="EC234" s="495"/>
      <c r="ED234" s="495"/>
      <c r="EE234" s="495"/>
      <c r="EF234" s="495"/>
      <c r="EG234" s="495"/>
      <c r="EH234" s="495"/>
      <c r="EI234" s="495"/>
      <c r="EJ234" s="495"/>
      <c r="EK234" s="495"/>
      <c r="EL234" s="495"/>
      <c r="EM234" s="495"/>
      <c r="EN234" s="495"/>
      <c r="EO234" s="495"/>
      <c r="EP234" s="495"/>
      <c r="EQ234" s="495"/>
      <c r="ER234" s="495"/>
      <c r="ES234" s="495"/>
      <c r="ET234" s="495"/>
      <c r="EU234" s="495"/>
      <c r="EV234" s="495"/>
      <c r="EW234" s="495"/>
      <c r="EX234" s="495"/>
      <c r="EY234" s="495"/>
      <c r="EZ234" s="495"/>
      <c r="FA234" s="495"/>
      <c r="FB234" s="495"/>
    </row>
    <row r="235" spans="1:158" s="325" customFormat="1" ht="15" hidden="1" customHeight="1" x14ac:dyDescent="0.25">
      <c r="A235" s="605" t="s">
        <v>150</v>
      </c>
      <c r="B235" s="225"/>
      <c r="C235" s="225"/>
      <c r="D235" s="225"/>
      <c r="E235" s="225"/>
      <c r="F235" s="225"/>
      <c r="G235" s="495"/>
      <c r="H235" s="495"/>
      <c r="I235" s="495"/>
      <c r="J235" s="495"/>
      <c r="K235" s="495"/>
      <c r="L235" s="495"/>
      <c r="M235" s="495"/>
      <c r="N235" s="495"/>
      <c r="O235" s="495"/>
      <c r="P235" s="495"/>
      <c r="Q235" s="495"/>
      <c r="R235" s="495"/>
      <c r="S235" s="495"/>
      <c r="T235" s="495"/>
      <c r="U235" s="495"/>
      <c r="V235" s="495"/>
      <c r="W235" s="495"/>
      <c r="X235" s="495"/>
      <c r="Y235" s="495"/>
      <c r="Z235" s="495"/>
      <c r="AA235" s="495"/>
      <c r="AB235" s="495"/>
      <c r="AC235" s="495"/>
      <c r="AD235" s="495"/>
      <c r="AE235" s="495"/>
      <c r="AF235" s="495"/>
      <c r="AG235" s="495"/>
      <c r="AH235" s="495"/>
      <c r="AI235" s="495"/>
      <c r="AJ235" s="495"/>
      <c r="AK235" s="495"/>
      <c r="AL235" s="495"/>
      <c r="AM235" s="495"/>
      <c r="AN235" s="495"/>
      <c r="AO235" s="495"/>
      <c r="AP235" s="495"/>
      <c r="AQ235" s="495"/>
      <c r="AR235" s="495"/>
      <c r="AS235" s="495"/>
      <c r="AT235" s="495"/>
      <c r="AU235" s="495"/>
      <c r="AV235" s="495"/>
      <c r="AW235" s="495"/>
      <c r="AX235" s="495"/>
      <c r="AY235" s="495"/>
      <c r="AZ235" s="495"/>
      <c r="BA235" s="495"/>
      <c r="BB235" s="495"/>
      <c r="BC235" s="495"/>
      <c r="BD235" s="495"/>
      <c r="BE235" s="495"/>
      <c r="BF235" s="495"/>
      <c r="BG235" s="495"/>
      <c r="BH235" s="495"/>
      <c r="BI235" s="495"/>
      <c r="BJ235" s="495"/>
      <c r="BK235" s="495"/>
      <c r="BL235" s="495"/>
      <c r="BM235" s="495"/>
      <c r="BN235" s="495"/>
      <c r="BO235" s="495"/>
      <c r="BP235" s="495"/>
      <c r="BQ235" s="495"/>
      <c r="BR235" s="495"/>
      <c r="BS235" s="495"/>
      <c r="BT235" s="495"/>
      <c r="BU235" s="495"/>
      <c r="BV235" s="495"/>
      <c r="BW235" s="495"/>
      <c r="BX235" s="495"/>
      <c r="BY235" s="495"/>
      <c r="BZ235" s="495"/>
      <c r="CA235" s="495"/>
      <c r="CB235" s="495"/>
      <c r="CC235" s="495"/>
      <c r="CD235" s="495"/>
      <c r="CE235" s="495"/>
      <c r="CF235" s="495"/>
      <c r="CG235" s="495"/>
      <c r="CH235" s="495"/>
      <c r="CI235" s="495"/>
      <c r="CJ235" s="495"/>
      <c r="CK235" s="495"/>
      <c r="CL235" s="495"/>
      <c r="CM235" s="495"/>
      <c r="CN235" s="495"/>
      <c r="CO235" s="495"/>
      <c r="CP235" s="495"/>
      <c r="CQ235" s="495"/>
      <c r="CR235" s="495"/>
      <c r="CS235" s="495"/>
      <c r="CT235" s="495"/>
      <c r="CU235" s="495"/>
      <c r="CV235" s="495"/>
      <c r="CW235" s="495"/>
      <c r="CX235" s="495"/>
      <c r="CY235" s="495"/>
      <c r="CZ235" s="495"/>
      <c r="DA235" s="495"/>
      <c r="DB235" s="495"/>
      <c r="DC235" s="495"/>
      <c r="DD235" s="495"/>
      <c r="DE235" s="495"/>
      <c r="DF235" s="495"/>
      <c r="DG235" s="495"/>
      <c r="DH235" s="495"/>
      <c r="DI235" s="495"/>
      <c r="DJ235" s="495"/>
      <c r="DK235" s="495"/>
      <c r="DL235" s="495"/>
      <c r="DM235" s="495"/>
      <c r="DN235" s="495"/>
      <c r="DO235" s="495"/>
      <c r="DP235" s="495"/>
      <c r="DQ235" s="495"/>
      <c r="DR235" s="495"/>
      <c r="DS235" s="495"/>
      <c r="DT235" s="495"/>
      <c r="DU235" s="495"/>
      <c r="DV235" s="495"/>
      <c r="DW235" s="495"/>
      <c r="DX235" s="495"/>
      <c r="DY235" s="495"/>
      <c r="DZ235" s="495"/>
      <c r="EA235" s="495"/>
      <c r="EB235" s="495"/>
      <c r="EC235" s="495"/>
      <c r="ED235" s="495"/>
      <c r="EE235" s="495"/>
      <c r="EF235" s="495"/>
      <c r="EG235" s="495"/>
      <c r="EH235" s="495"/>
      <c r="EI235" s="495"/>
      <c r="EJ235" s="495"/>
      <c r="EK235" s="495"/>
      <c r="EL235" s="495"/>
      <c r="EM235" s="495"/>
      <c r="EN235" s="495"/>
      <c r="EO235" s="495"/>
      <c r="EP235" s="495"/>
      <c r="EQ235" s="495"/>
      <c r="ER235" s="495"/>
      <c r="ES235" s="495"/>
      <c r="ET235" s="495"/>
      <c r="EU235" s="495"/>
      <c r="EV235" s="495"/>
      <c r="EW235" s="495"/>
      <c r="EX235" s="495"/>
      <c r="EY235" s="495"/>
      <c r="EZ235" s="495"/>
      <c r="FA235" s="495"/>
      <c r="FB235" s="495"/>
    </row>
    <row r="236" spans="1:158" s="325" customFormat="1" ht="15" hidden="1" customHeight="1" x14ac:dyDescent="0.25">
      <c r="A236" s="609" t="s">
        <v>116</v>
      </c>
      <c r="B236" s="225"/>
      <c r="C236" s="225"/>
      <c r="D236" s="225"/>
      <c r="E236" s="225"/>
      <c r="F236" s="225"/>
      <c r="G236" s="495"/>
      <c r="H236" s="495"/>
      <c r="I236" s="495"/>
      <c r="J236" s="495"/>
      <c r="K236" s="495"/>
      <c r="L236" s="495"/>
      <c r="M236" s="495"/>
      <c r="N236" s="495"/>
      <c r="O236" s="495"/>
      <c r="P236" s="495"/>
      <c r="Q236" s="495"/>
      <c r="R236" s="495"/>
      <c r="S236" s="495"/>
      <c r="T236" s="495"/>
      <c r="U236" s="495"/>
      <c r="V236" s="495"/>
      <c r="W236" s="495"/>
      <c r="X236" s="495"/>
      <c r="Y236" s="495"/>
      <c r="Z236" s="495"/>
      <c r="AA236" s="495"/>
      <c r="AB236" s="495"/>
      <c r="AC236" s="495"/>
      <c r="AD236" s="495"/>
      <c r="AE236" s="495"/>
      <c r="AF236" s="495"/>
      <c r="AG236" s="495"/>
      <c r="AH236" s="495"/>
      <c r="AI236" s="495"/>
      <c r="AJ236" s="495"/>
      <c r="AK236" s="495"/>
      <c r="AL236" s="495"/>
      <c r="AM236" s="495"/>
      <c r="AN236" s="495"/>
      <c r="AO236" s="495"/>
      <c r="AP236" s="495"/>
      <c r="AQ236" s="495"/>
      <c r="AR236" s="495"/>
      <c r="AS236" s="495"/>
      <c r="AT236" s="495"/>
      <c r="AU236" s="495"/>
      <c r="AV236" s="495"/>
      <c r="AW236" s="495"/>
      <c r="AX236" s="495"/>
      <c r="AY236" s="495"/>
      <c r="AZ236" s="495"/>
      <c r="BA236" s="495"/>
      <c r="BB236" s="495"/>
      <c r="BC236" s="495"/>
      <c r="BD236" s="495"/>
      <c r="BE236" s="495"/>
      <c r="BF236" s="495"/>
      <c r="BG236" s="495"/>
      <c r="BH236" s="495"/>
      <c r="BI236" s="495"/>
      <c r="BJ236" s="495"/>
      <c r="BK236" s="495"/>
      <c r="BL236" s="495"/>
      <c r="BM236" s="495"/>
      <c r="BN236" s="495"/>
      <c r="BO236" s="495"/>
      <c r="BP236" s="495"/>
      <c r="BQ236" s="495"/>
      <c r="BR236" s="495"/>
      <c r="BS236" s="495"/>
      <c r="BT236" s="495"/>
      <c r="BU236" s="495"/>
      <c r="BV236" s="495"/>
      <c r="BW236" s="495"/>
      <c r="BX236" s="495"/>
      <c r="BY236" s="495"/>
      <c r="BZ236" s="495"/>
      <c r="CA236" s="495"/>
      <c r="CB236" s="495"/>
      <c r="CC236" s="495"/>
      <c r="CD236" s="495"/>
      <c r="CE236" s="495"/>
      <c r="CF236" s="495"/>
      <c r="CG236" s="495"/>
      <c r="CH236" s="495"/>
      <c r="CI236" s="495"/>
      <c r="CJ236" s="495"/>
      <c r="CK236" s="495"/>
      <c r="CL236" s="495"/>
      <c r="CM236" s="495"/>
      <c r="CN236" s="495"/>
      <c r="CO236" s="495"/>
      <c r="CP236" s="495"/>
      <c r="CQ236" s="495"/>
      <c r="CR236" s="495"/>
      <c r="CS236" s="495"/>
      <c r="CT236" s="495"/>
      <c r="CU236" s="495"/>
      <c r="CV236" s="495"/>
      <c r="CW236" s="495"/>
      <c r="CX236" s="495"/>
      <c r="CY236" s="495"/>
      <c r="CZ236" s="495"/>
      <c r="DA236" s="495"/>
      <c r="DB236" s="495"/>
      <c r="DC236" s="495"/>
      <c r="DD236" s="495"/>
      <c r="DE236" s="495"/>
      <c r="DF236" s="495"/>
      <c r="DG236" s="495"/>
      <c r="DH236" s="495"/>
      <c r="DI236" s="495"/>
      <c r="DJ236" s="495"/>
      <c r="DK236" s="495"/>
      <c r="DL236" s="495"/>
      <c r="DM236" s="495"/>
      <c r="DN236" s="495"/>
      <c r="DO236" s="495"/>
      <c r="DP236" s="495"/>
      <c r="DQ236" s="495"/>
      <c r="DR236" s="495"/>
      <c r="DS236" s="495"/>
      <c r="DT236" s="495"/>
      <c r="DU236" s="495"/>
      <c r="DV236" s="495"/>
      <c r="DW236" s="495"/>
      <c r="DX236" s="495"/>
      <c r="DY236" s="495"/>
      <c r="DZ236" s="495"/>
      <c r="EA236" s="495"/>
      <c r="EB236" s="495"/>
      <c r="EC236" s="495"/>
      <c r="ED236" s="495"/>
      <c r="EE236" s="495"/>
      <c r="EF236" s="495"/>
      <c r="EG236" s="495"/>
      <c r="EH236" s="495"/>
      <c r="EI236" s="495"/>
      <c r="EJ236" s="495"/>
      <c r="EK236" s="495"/>
      <c r="EL236" s="495"/>
      <c r="EM236" s="495"/>
      <c r="EN236" s="495"/>
      <c r="EO236" s="495"/>
      <c r="EP236" s="495"/>
      <c r="EQ236" s="495"/>
      <c r="ER236" s="495"/>
      <c r="ES236" s="495"/>
      <c r="ET236" s="495"/>
      <c r="EU236" s="495"/>
      <c r="EV236" s="495"/>
      <c r="EW236" s="495"/>
      <c r="EX236" s="495"/>
      <c r="EY236" s="495"/>
      <c r="EZ236" s="495"/>
      <c r="FA236" s="495"/>
      <c r="FB236" s="495"/>
    </row>
    <row r="237" spans="1:158" s="325" customFormat="1" ht="15" hidden="1" customHeight="1" x14ac:dyDescent="0.25">
      <c r="A237" s="553" t="s">
        <v>64</v>
      </c>
      <c r="B237" s="225"/>
      <c r="C237" s="225">
        <v>10</v>
      </c>
      <c r="D237" s="225"/>
      <c r="E237" s="225"/>
      <c r="F237" s="225"/>
      <c r="G237" s="495"/>
      <c r="H237" s="495"/>
      <c r="I237" s="495"/>
      <c r="J237" s="495"/>
      <c r="K237" s="495"/>
      <c r="L237" s="495"/>
      <c r="M237" s="495"/>
      <c r="N237" s="495"/>
      <c r="O237" s="495"/>
      <c r="P237" s="495"/>
      <c r="Q237" s="495"/>
      <c r="R237" s="495"/>
      <c r="S237" s="495"/>
      <c r="T237" s="495"/>
      <c r="U237" s="495"/>
      <c r="V237" s="495"/>
      <c r="W237" s="495"/>
      <c r="X237" s="495"/>
      <c r="Y237" s="495"/>
      <c r="Z237" s="495"/>
      <c r="AA237" s="495"/>
      <c r="AB237" s="495"/>
      <c r="AC237" s="495"/>
      <c r="AD237" s="495"/>
      <c r="AE237" s="495"/>
      <c r="AF237" s="495"/>
      <c r="AG237" s="495"/>
      <c r="AH237" s="495"/>
      <c r="AI237" s="495"/>
      <c r="AJ237" s="495"/>
      <c r="AK237" s="495"/>
      <c r="AL237" s="495"/>
      <c r="AM237" s="495"/>
      <c r="AN237" s="495"/>
      <c r="AO237" s="495"/>
      <c r="AP237" s="495"/>
      <c r="AQ237" s="495"/>
      <c r="AR237" s="495"/>
      <c r="AS237" s="495"/>
      <c r="AT237" s="495"/>
      <c r="AU237" s="495"/>
      <c r="AV237" s="495"/>
      <c r="AW237" s="495"/>
      <c r="AX237" s="495"/>
      <c r="AY237" s="495"/>
      <c r="AZ237" s="495"/>
      <c r="BA237" s="495"/>
      <c r="BB237" s="495"/>
      <c r="BC237" s="495"/>
      <c r="BD237" s="495"/>
      <c r="BE237" s="495"/>
      <c r="BF237" s="495"/>
      <c r="BG237" s="495"/>
      <c r="BH237" s="495"/>
      <c r="BI237" s="495"/>
      <c r="BJ237" s="495"/>
      <c r="BK237" s="495"/>
      <c r="BL237" s="495"/>
      <c r="BM237" s="495"/>
      <c r="BN237" s="495"/>
      <c r="BO237" s="495"/>
      <c r="BP237" s="495"/>
      <c r="BQ237" s="495"/>
      <c r="BR237" s="495"/>
      <c r="BS237" s="495"/>
      <c r="BT237" s="495"/>
      <c r="BU237" s="495"/>
      <c r="BV237" s="495"/>
      <c r="BW237" s="495"/>
      <c r="BX237" s="495"/>
      <c r="BY237" s="495"/>
      <c r="BZ237" s="495"/>
      <c r="CA237" s="495"/>
      <c r="CB237" s="495"/>
      <c r="CC237" s="495"/>
      <c r="CD237" s="495"/>
      <c r="CE237" s="495"/>
      <c r="CF237" s="495"/>
      <c r="CG237" s="495"/>
      <c r="CH237" s="495"/>
      <c r="CI237" s="495"/>
      <c r="CJ237" s="495"/>
      <c r="CK237" s="495"/>
      <c r="CL237" s="495"/>
      <c r="CM237" s="495"/>
      <c r="CN237" s="495"/>
      <c r="CO237" s="495"/>
      <c r="CP237" s="495"/>
      <c r="CQ237" s="495"/>
      <c r="CR237" s="495"/>
      <c r="CS237" s="495"/>
      <c r="CT237" s="495"/>
      <c r="CU237" s="495"/>
      <c r="CV237" s="495"/>
      <c r="CW237" s="495"/>
      <c r="CX237" s="495"/>
      <c r="CY237" s="495"/>
      <c r="CZ237" s="495"/>
      <c r="DA237" s="495"/>
      <c r="DB237" s="495"/>
      <c r="DC237" s="495"/>
      <c r="DD237" s="495"/>
      <c r="DE237" s="495"/>
      <c r="DF237" s="495"/>
      <c r="DG237" s="495"/>
      <c r="DH237" s="495"/>
      <c r="DI237" s="495"/>
      <c r="DJ237" s="495"/>
      <c r="DK237" s="495"/>
      <c r="DL237" s="495"/>
      <c r="DM237" s="495"/>
      <c r="DN237" s="495"/>
      <c r="DO237" s="495"/>
      <c r="DP237" s="495"/>
      <c r="DQ237" s="495"/>
      <c r="DR237" s="495"/>
      <c r="DS237" s="495"/>
      <c r="DT237" s="495"/>
      <c r="DU237" s="495"/>
      <c r="DV237" s="495"/>
      <c r="DW237" s="495"/>
      <c r="DX237" s="495"/>
      <c r="DY237" s="495"/>
      <c r="DZ237" s="495"/>
      <c r="EA237" s="495"/>
      <c r="EB237" s="495"/>
      <c r="EC237" s="495"/>
      <c r="ED237" s="495"/>
      <c r="EE237" s="495"/>
      <c r="EF237" s="495"/>
      <c r="EG237" s="495"/>
      <c r="EH237" s="495"/>
      <c r="EI237" s="495"/>
      <c r="EJ237" s="495"/>
      <c r="EK237" s="495"/>
      <c r="EL237" s="495"/>
      <c r="EM237" s="495"/>
      <c r="EN237" s="495"/>
      <c r="EO237" s="495"/>
      <c r="EP237" s="495"/>
      <c r="EQ237" s="495"/>
      <c r="ER237" s="495"/>
      <c r="ES237" s="495"/>
      <c r="ET237" s="495"/>
      <c r="EU237" s="495"/>
      <c r="EV237" s="495"/>
      <c r="EW237" s="495"/>
      <c r="EX237" s="495"/>
      <c r="EY237" s="495"/>
      <c r="EZ237" s="495"/>
      <c r="FA237" s="495"/>
      <c r="FB237" s="495"/>
    </row>
    <row r="238" spans="1:158" s="325" customFormat="1" ht="29.25" hidden="1" customHeight="1" x14ac:dyDescent="0.25">
      <c r="A238" s="236" t="s">
        <v>142</v>
      </c>
      <c r="B238" s="225"/>
      <c r="C238" s="225">
        <v>100</v>
      </c>
      <c r="D238" s="225"/>
      <c r="E238" s="225"/>
      <c r="F238" s="225"/>
      <c r="G238" s="495"/>
      <c r="H238" s="495"/>
      <c r="I238" s="495"/>
      <c r="J238" s="495"/>
      <c r="K238" s="495"/>
      <c r="L238" s="495"/>
      <c r="M238" s="495"/>
      <c r="N238" s="495"/>
      <c r="O238" s="495"/>
      <c r="P238" s="495"/>
      <c r="Q238" s="495"/>
      <c r="R238" s="495"/>
      <c r="S238" s="495"/>
      <c r="T238" s="495"/>
      <c r="U238" s="495"/>
      <c r="V238" s="495"/>
      <c r="W238" s="495"/>
      <c r="X238" s="495"/>
      <c r="Y238" s="495"/>
      <c r="Z238" s="495"/>
      <c r="AA238" s="495"/>
      <c r="AB238" s="495"/>
      <c r="AC238" s="495"/>
      <c r="AD238" s="495"/>
      <c r="AE238" s="495"/>
      <c r="AF238" s="495"/>
      <c r="AG238" s="495"/>
      <c r="AH238" s="495"/>
      <c r="AI238" s="495"/>
      <c r="AJ238" s="495"/>
      <c r="AK238" s="495"/>
      <c r="AL238" s="495"/>
      <c r="AM238" s="495"/>
      <c r="AN238" s="495"/>
      <c r="AO238" s="495"/>
      <c r="AP238" s="495"/>
      <c r="AQ238" s="495"/>
      <c r="AR238" s="495"/>
      <c r="AS238" s="495"/>
      <c r="AT238" s="495"/>
      <c r="AU238" s="495"/>
      <c r="AV238" s="495"/>
      <c r="AW238" s="495"/>
      <c r="AX238" s="495"/>
      <c r="AY238" s="495"/>
      <c r="AZ238" s="495"/>
      <c r="BA238" s="495"/>
      <c r="BB238" s="495"/>
      <c r="BC238" s="495"/>
      <c r="BD238" s="495"/>
      <c r="BE238" s="495"/>
      <c r="BF238" s="495"/>
      <c r="BG238" s="495"/>
      <c r="BH238" s="495"/>
      <c r="BI238" s="495"/>
      <c r="BJ238" s="495"/>
      <c r="BK238" s="495"/>
      <c r="BL238" s="495"/>
      <c r="BM238" s="495"/>
      <c r="BN238" s="495"/>
      <c r="BO238" s="495"/>
      <c r="BP238" s="495"/>
      <c r="BQ238" s="495"/>
      <c r="BR238" s="495"/>
      <c r="BS238" s="495"/>
      <c r="BT238" s="495"/>
      <c r="BU238" s="495"/>
      <c r="BV238" s="495"/>
      <c r="BW238" s="495"/>
      <c r="BX238" s="495"/>
      <c r="BY238" s="495"/>
      <c r="BZ238" s="495"/>
      <c r="CA238" s="495"/>
      <c r="CB238" s="495"/>
      <c r="CC238" s="495"/>
      <c r="CD238" s="495"/>
      <c r="CE238" s="495"/>
      <c r="CF238" s="495"/>
      <c r="CG238" s="495"/>
      <c r="CH238" s="495"/>
      <c r="CI238" s="495"/>
      <c r="CJ238" s="495"/>
      <c r="CK238" s="495"/>
      <c r="CL238" s="495"/>
      <c r="CM238" s="495"/>
      <c r="CN238" s="495"/>
      <c r="CO238" s="495"/>
      <c r="CP238" s="495"/>
      <c r="CQ238" s="495"/>
      <c r="CR238" s="495"/>
      <c r="CS238" s="495"/>
      <c r="CT238" s="495"/>
      <c r="CU238" s="495"/>
      <c r="CV238" s="495"/>
      <c r="CW238" s="495"/>
      <c r="CX238" s="495"/>
      <c r="CY238" s="495"/>
      <c r="CZ238" s="495"/>
      <c r="DA238" s="495"/>
      <c r="DB238" s="495"/>
      <c r="DC238" s="495"/>
      <c r="DD238" s="495"/>
      <c r="DE238" s="495"/>
      <c r="DF238" s="495"/>
      <c r="DG238" s="495"/>
      <c r="DH238" s="495"/>
      <c r="DI238" s="495"/>
      <c r="DJ238" s="495"/>
      <c r="DK238" s="495"/>
      <c r="DL238" s="495"/>
      <c r="DM238" s="495"/>
      <c r="DN238" s="495"/>
      <c r="DO238" s="495"/>
      <c r="DP238" s="495"/>
      <c r="DQ238" s="495"/>
      <c r="DR238" s="495"/>
      <c r="DS238" s="495"/>
      <c r="DT238" s="495"/>
      <c r="DU238" s="495"/>
      <c r="DV238" s="495"/>
      <c r="DW238" s="495"/>
      <c r="DX238" s="495"/>
      <c r="DY238" s="495"/>
      <c r="DZ238" s="495"/>
      <c r="EA238" s="495"/>
      <c r="EB238" s="495"/>
      <c r="EC238" s="495"/>
      <c r="ED238" s="495"/>
      <c r="EE238" s="495"/>
      <c r="EF238" s="495"/>
      <c r="EG238" s="495"/>
      <c r="EH238" s="495"/>
      <c r="EI238" s="495"/>
      <c r="EJ238" s="495"/>
      <c r="EK238" s="495"/>
      <c r="EL238" s="495"/>
      <c r="EM238" s="495"/>
      <c r="EN238" s="495"/>
      <c r="EO238" s="495"/>
      <c r="EP238" s="495"/>
      <c r="EQ238" s="495"/>
      <c r="ER238" s="495"/>
      <c r="ES238" s="495"/>
      <c r="ET238" s="495"/>
      <c r="EU238" s="495"/>
      <c r="EV238" s="495"/>
      <c r="EW238" s="495"/>
      <c r="EX238" s="495"/>
      <c r="EY238" s="495"/>
      <c r="EZ238" s="495"/>
      <c r="FA238" s="495"/>
      <c r="FB238" s="495"/>
    </row>
    <row r="239" spans="1:158" s="325" customFormat="1" hidden="1" x14ac:dyDescent="0.25">
      <c r="A239" s="621" t="s">
        <v>54</v>
      </c>
      <c r="B239" s="225"/>
      <c r="C239" s="225">
        <v>10</v>
      </c>
      <c r="D239" s="225"/>
      <c r="E239" s="225"/>
      <c r="F239" s="225"/>
      <c r="G239" s="495"/>
      <c r="H239" s="495"/>
      <c r="I239" s="495"/>
      <c r="J239" s="495"/>
      <c r="K239" s="495"/>
      <c r="L239" s="495"/>
      <c r="M239" s="495"/>
      <c r="N239" s="495"/>
      <c r="O239" s="495"/>
      <c r="P239" s="495"/>
      <c r="Q239" s="495"/>
      <c r="R239" s="495"/>
      <c r="S239" s="495"/>
      <c r="T239" s="495"/>
      <c r="U239" s="495"/>
      <c r="V239" s="495"/>
      <c r="W239" s="495"/>
      <c r="X239" s="495"/>
      <c r="Y239" s="495"/>
      <c r="Z239" s="495"/>
      <c r="AA239" s="495"/>
      <c r="AB239" s="495"/>
      <c r="AC239" s="495"/>
      <c r="AD239" s="495"/>
      <c r="AE239" s="495"/>
      <c r="AF239" s="495"/>
      <c r="AG239" s="495"/>
      <c r="AH239" s="495"/>
      <c r="AI239" s="495"/>
      <c r="AJ239" s="495"/>
      <c r="AK239" s="495"/>
      <c r="AL239" s="495"/>
      <c r="AM239" s="495"/>
      <c r="AN239" s="495"/>
      <c r="AO239" s="495"/>
      <c r="AP239" s="495"/>
      <c r="AQ239" s="495"/>
      <c r="AR239" s="495"/>
      <c r="AS239" s="495"/>
      <c r="AT239" s="495"/>
      <c r="AU239" s="495"/>
      <c r="AV239" s="495"/>
      <c r="AW239" s="495"/>
      <c r="AX239" s="495"/>
      <c r="AY239" s="495"/>
      <c r="AZ239" s="495"/>
      <c r="BA239" s="495"/>
      <c r="BB239" s="495"/>
      <c r="BC239" s="495"/>
      <c r="BD239" s="495"/>
      <c r="BE239" s="495"/>
      <c r="BF239" s="495"/>
      <c r="BG239" s="495"/>
      <c r="BH239" s="495"/>
      <c r="BI239" s="495"/>
      <c r="BJ239" s="495"/>
      <c r="BK239" s="495"/>
      <c r="BL239" s="495"/>
      <c r="BM239" s="495"/>
      <c r="BN239" s="495"/>
      <c r="BO239" s="495"/>
      <c r="BP239" s="495"/>
      <c r="BQ239" s="495"/>
      <c r="BR239" s="495"/>
      <c r="BS239" s="495"/>
      <c r="BT239" s="495"/>
      <c r="BU239" s="495"/>
      <c r="BV239" s="495"/>
      <c r="BW239" s="495"/>
      <c r="BX239" s="495"/>
      <c r="BY239" s="495"/>
      <c r="BZ239" s="495"/>
      <c r="CA239" s="495"/>
      <c r="CB239" s="495"/>
      <c r="CC239" s="495"/>
      <c r="CD239" s="495"/>
      <c r="CE239" s="495"/>
      <c r="CF239" s="495"/>
      <c r="CG239" s="495"/>
      <c r="CH239" s="495"/>
      <c r="CI239" s="495"/>
      <c r="CJ239" s="495"/>
      <c r="CK239" s="495"/>
      <c r="CL239" s="495"/>
      <c r="CM239" s="495"/>
      <c r="CN239" s="495"/>
      <c r="CO239" s="495"/>
      <c r="CP239" s="495"/>
      <c r="CQ239" s="495"/>
      <c r="CR239" s="495"/>
      <c r="CS239" s="495"/>
      <c r="CT239" s="495"/>
      <c r="CU239" s="495"/>
      <c r="CV239" s="495"/>
      <c r="CW239" s="495"/>
      <c r="CX239" s="495"/>
      <c r="CY239" s="495"/>
      <c r="CZ239" s="495"/>
      <c r="DA239" s="495"/>
      <c r="DB239" s="495"/>
      <c r="DC239" s="495"/>
      <c r="DD239" s="495"/>
      <c r="DE239" s="495"/>
      <c r="DF239" s="495"/>
      <c r="DG239" s="495"/>
      <c r="DH239" s="495"/>
      <c r="DI239" s="495"/>
      <c r="DJ239" s="495"/>
      <c r="DK239" s="495"/>
      <c r="DL239" s="495"/>
      <c r="DM239" s="495"/>
      <c r="DN239" s="495"/>
      <c r="DO239" s="495"/>
      <c r="DP239" s="495"/>
      <c r="DQ239" s="495"/>
      <c r="DR239" s="495"/>
      <c r="DS239" s="495"/>
      <c r="DT239" s="495"/>
      <c r="DU239" s="495"/>
      <c r="DV239" s="495"/>
      <c r="DW239" s="495"/>
      <c r="DX239" s="495"/>
      <c r="DY239" s="495"/>
      <c r="DZ239" s="495"/>
      <c r="EA239" s="495"/>
      <c r="EB239" s="495"/>
      <c r="EC239" s="495"/>
      <c r="ED239" s="495"/>
      <c r="EE239" s="495"/>
      <c r="EF239" s="495"/>
      <c r="EG239" s="495"/>
      <c r="EH239" s="495"/>
      <c r="EI239" s="495"/>
      <c r="EJ239" s="495"/>
      <c r="EK239" s="495"/>
      <c r="EL239" s="495"/>
      <c r="EM239" s="495"/>
      <c r="EN239" s="495"/>
      <c r="EO239" s="495"/>
      <c r="EP239" s="495"/>
      <c r="EQ239" s="495"/>
      <c r="ER239" s="495"/>
      <c r="ES239" s="495"/>
      <c r="ET239" s="495"/>
      <c r="EU239" s="495"/>
      <c r="EV239" s="495"/>
      <c r="EW239" s="495"/>
      <c r="EX239" s="495"/>
      <c r="EY239" s="495"/>
      <c r="EZ239" s="495"/>
      <c r="FA239" s="495"/>
      <c r="FB239" s="495"/>
    </row>
    <row r="240" spans="1:158" s="325" customFormat="1" ht="15.75" hidden="1" thickBot="1" x14ac:dyDescent="0.3">
      <c r="A240" s="599" t="s">
        <v>158</v>
      </c>
      <c r="B240" s="225"/>
      <c r="C240" s="225">
        <v>210</v>
      </c>
      <c r="D240" s="225"/>
      <c r="E240" s="225"/>
      <c r="F240" s="225"/>
      <c r="G240" s="495"/>
      <c r="H240" s="495"/>
      <c r="I240" s="495"/>
      <c r="J240" s="495"/>
      <c r="K240" s="495"/>
      <c r="L240" s="495"/>
      <c r="M240" s="495"/>
      <c r="N240" s="495"/>
      <c r="O240" s="495"/>
      <c r="P240" s="495"/>
      <c r="Q240" s="495"/>
      <c r="R240" s="495"/>
      <c r="S240" s="495"/>
      <c r="T240" s="495"/>
      <c r="U240" s="495"/>
      <c r="V240" s="495"/>
      <c r="W240" s="495"/>
      <c r="X240" s="495"/>
      <c r="Y240" s="495"/>
      <c r="Z240" s="495"/>
      <c r="AA240" s="495"/>
      <c r="AB240" s="495"/>
      <c r="AC240" s="495"/>
      <c r="AD240" s="495"/>
      <c r="AE240" s="495"/>
      <c r="AF240" s="495"/>
      <c r="AG240" s="495"/>
      <c r="AH240" s="495"/>
      <c r="AI240" s="495"/>
      <c r="AJ240" s="495"/>
      <c r="AK240" s="495"/>
      <c r="AL240" s="495"/>
      <c r="AM240" s="495"/>
      <c r="AN240" s="495"/>
      <c r="AO240" s="495"/>
      <c r="AP240" s="495"/>
      <c r="AQ240" s="495"/>
      <c r="AR240" s="495"/>
      <c r="AS240" s="495"/>
      <c r="AT240" s="495"/>
      <c r="AU240" s="495"/>
      <c r="AV240" s="495"/>
      <c r="AW240" s="495"/>
      <c r="AX240" s="495"/>
      <c r="AY240" s="495"/>
      <c r="AZ240" s="495"/>
      <c r="BA240" s="495"/>
      <c r="BB240" s="495"/>
      <c r="BC240" s="495"/>
      <c r="BD240" s="495"/>
      <c r="BE240" s="495"/>
      <c r="BF240" s="495"/>
      <c r="BG240" s="495"/>
      <c r="BH240" s="495"/>
      <c r="BI240" s="495"/>
      <c r="BJ240" s="495"/>
      <c r="BK240" s="495"/>
      <c r="BL240" s="495"/>
      <c r="BM240" s="495"/>
      <c r="BN240" s="495"/>
      <c r="BO240" s="495"/>
      <c r="BP240" s="495"/>
      <c r="BQ240" s="495"/>
      <c r="BR240" s="495"/>
      <c r="BS240" s="495"/>
      <c r="BT240" s="495"/>
      <c r="BU240" s="495"/>
      <c r="BV240" s="495"/>
      <c r="BW240" s="495"/>
      <c r="BX240" s="495"/>
      <c r="BY240" s="495"/>
      <c r="BZ240" s="495"/>
      <c r="CA240" s="495"/>
      <c r="CB240" s="495"/>
      <c r="CC240" s="495"/>
      <c r="CD240" s="495"/>
      <c r="CE240" s="495"/>
      <c r="CF240" s="495"/>
      <c r="CG240" s="495"/>
      <c r="CH240" s="495"/>
      <c r="CI240" s="495"/>
      <c r="CJ240" s="495"/>
      <c r="CK240" s="495"/>
      <c r="CL240" s="495"/>
      <c r="CM240" s="495"/>
      <c r="CN240" s="495"/>
      <c r="CO240" s="495"/>
      <c r="CP240" s="495"/>
      <c r="CQ240" s="495"/>
      <c r="CR240" s="495"/>
      <c r="CS240" s="495"/>
      <c r="CT240" s="495"/>
      <c r="CU240" s="495"/>
      <c r="CV240" s="495"/>
      <c r="CW240" s="495"/>
      <c r="CX240" s="495"/>
      <c r="CY240" s="495"/>
      <c r="CZ240" s="495"/>
      <c r="DA240" s="495"/>
      <c r="DB240" s="495"/>
      <c r="DC240" s="495"/>
      <c r="DD240" s="495"/>
      <c r="DE240" s="495"/>
      <c r="DF240" s="495"/>
      <c r="DG240" s="495"/>
      <c r="DH240" s="495"/>
      <c r="DI240" s="495"/>
      <c r="DJ240" s="495"/>
      <c r="DK240" s="495"/>
      <c r="DL240" s="495"/>
      <c r="DM240" s="495"/>
      <c r="DN240" s="495"/>
      <c r="DO240" s="495"/>
      <c r="DP240" s="495"/>
      <c r="DQ240" s="495"/>
      <c r="DR240" s="495"/>
      <c r="DS240" s="495"/>
      <c r="DT240" s="495"/>
      <c r="DU240" s="495"/>
      <c r="DV240" s="495"/>
      <c r="DW240" s="495"/>
      <c r="DX240" s="495"/>
      <c r="DY240" s="495"/>
      <c r="DZ240" s="495"/>
      <c r="EA240" s="495"/>
      <c r="EB240" s="495"/>
      <c r="EC240" s="495"/>
      <c r="ED240" s="495"/>
      <c r="EE240" s="495"/>
      <c r="EF240" s="495"/>
      <c r="EG240" s="495"/>
      <c r="EH240" s="495"/>
      <c r="EI240" s="495"/>
      <c r="EJ240" s="495"/>
      <c r="EK240" s="495"/>
      <c r="EL240" s="495"/>
      <c r="EM240" s="495"/>
      <c r="EN240" s="495"/>
      <c r="EO240" s="495"/>
      <c r="EP240" s="495"/>
      <c r="EQ240" s="495"/>
      <c r="ER240" s="495"/>
      <c r="ES240" s="495"/>
      <c r="ET240" s="495"/>
      <c r="EU240" s="495"/>
      <c r="EV240" s="495"/>
      <c r="EW240" s="495"/>
      <c r="EX240" s="495"/>
      <c r="EY240" s="495"/>
      <c r="EZ240" s="495"/>
      <c r="FA240" s="495"/>
      <c r="FB240" s="495"/>
    </row>
    <row r="241" spans="1:158" s="325" customFormat="1" ht="15" hidden="1" customHeight="1" thickBot="1" x14ac:dyDescent="0.3">
      <c r="A241" s="279" t="s">
        <v>10</v>
      </c>
      <c r="B241" s="593"/>
      <c r="C241" s="593"/>
      <c r="D241" s="593"/>
      <c r="E241" s="593"/>
      <c r="F241" s="593"/>
      <c r="G241" s="495"/>
      <c r="H241" s="495"/>
      <c r="I241" s="495"/>
      <c r="J241" s="495"/>
      <c r="K241" s="495"/>
      <c r="L241" s="495"/>
      <c r="M241" s="495"/>
      <c r="N241" s="495"/>
      <c r="O241" s="495"/>
      <c r="P241" s="495"/>
      <c r="Q241" s="495"/>
      <c r="R241" s="495"/>
      <c r="S241" s="495"/>
      <c r="T241" s="495"/>
      <c r="U241" s="495"/>
      <c r="V241" s="495"/>
      <c r="W241" s="495"/>
      <c r="X241" s="495"/>
      <c r="Y241" s="495"/>
      <c r="Z241" s="495"/>
      <c r="AA241" s="495"/>
      <c r="AB241" s="495"/>
      <c r="AC241" s="495"/>
      <c r="AD241" s="495"/>
      <c r="AE241" s="495"/>
      <c r="AF241" s="495"/>
      <c r="AG241" s="495"/>
      <c r="AH241" s="495"/>
      <c r="AI241" s="495"/>
      <c r="AJ241" s="495"/>
      <c r="AK241" s="495"/>
      <c r="AL241" s="495"/>
      <c r="AM241" s="495"/>
      <c r="AN241" s="495"/>
      <c r="AO241" s="495"/>
      <c r="AP241" s="495"/>
      <c r="AQ241" s="495"/>
      <c r="AR241" s="495"/>
      <c r="AS241" s="495"/>
      <c r="AT241" s="495"/>
      <c r="AU241" s="495"/>
      <c r="AV241" s="495"/>
      <c r="AW241" s="495"/>
      <c r="AX241" s="495"/>
      <c r="AY241" s="495"/>
      <c r="AZ241" s="495"/>
      <c r="BA241" s="495"/>
      <c r="BB241" s="495"/>
      <c r="BC241" s="495"/>
      <c r="BD241" s="495"/>
      <c r="BE241" s="495"/>
      <c r="BF241" s="495"/>
      <c r="BG241" s="495"/>
      <c r="BH241" s="495"/>
      <c r="BI241" s="495"/>
      <c r="BJ241" s="495"/>
      <c r="BK241" s="495"/>
      <c r="BL241" s="495"/>
      <c r="BM241" s="495"/>
      <c r="BN241" s="495"/>
      <c r="BO241" s="495"/>
      <c r="BP241" s="495"/>
      <c r="BQ241" s="495"/>
      <c r="BR241" s="495"/>
      <c r="BS241" s="495"/>
      <c r="BT241" s="495"/>
      <c r="BU241" s="495"/>
      <c r="BV241" s="495"/>
      <c r="BW241" s="495"/>
      <c r="BX241" s="495"/>
      <c r="BY241" s="495"/>
      <c r="BZ241" s="495"/>
      <c r="CA241" s="495"/>
      <c r="CB241" s="495"/>
      <c r="CC241" s="495"/>
      <c r="CD241" s="495"/>
      <c r="CE241" s="495"/>
      <c r="CF241" s="495"/>
      <c r="CG241" s="495"/>
      <c r="CH241" s="495"/>
      <c r="CI241" s="495"/>
      <c r="CJ241" s="495"/>
      <c r="CK241" s="495"/>
      <c r="CL241" s="495"/>
      <c r="CM241" s="495"/>
      <c r="CN241" s="495"/>
      <c r="CO241" s="495"/>
      <c r="CP241" s="495"/>
      <c r="CQ241" s="495"/>
      <c r="CR241" s="495"/>
      <c r="CS241" s="495"/>
      <c r="CT241" s="495"/>
      <c r="CU241" s="495"/>
      <c r="CV241" s="495"/>
      <c r="CW241" s="495"/>
      <c r="CX241" s="495"/>
      <c r="CY241" s="495"/>
      <c r="CZ241" s="495"/>
      <c r="DA241" s="495"/>
      <c r="DB241" s="495"/>
      <c r="DC241" s="495"/>
      <c r="DD241" s="495"/>
      <c r="DE241" s="495"/>
      <c r="DF241" s="495"/>
      <c r="DG241" s="495"/>
      <c r="DH241" s="495"/>
      <c r="DI241" s="495"/>
      <c r="DJ241" s="495"/>
      <c r="DK241" s="495"/>
      <c r="DL241" s="495"/>
      <c r="DM241" s="495"/>
      <c r="DN241" s="495"/>
      <c r="DO241" s="495"/>
      <c r="DP241" s="495"/>
      <c r="DQ241" s="495"/>
      <c r="DR241" s="495"/>
      <c r="DS241" s="495"/>
      <c r="DT241" s="495"/>
      <c r="DU241" s="495"/>
      <c r="DV241" s="495"/>
      <c r="DW241" s="495"/>
      <c r="DX241" s="495"/>
      <c r="DY241" s="495"/>
      <c r="DZ241" s="495"/>
      <c r="EA241" s="495"/>
      <c r="EB241" s="495"/>
      <c r="EC241" s="495"/>
      <c r="ED241" s="495"/>
      <c r="EE241" s="495"/>
      <c r="EF241" s="495"/>
      <c r="EG241" s="495"/>
      <c r="EH241" s="495"/>
      <c r="EI241" s="495"/>
      <c r="EJ241" s="495"/>
      <c r="EK241" s="495"/>
      <c r="EL241" s="495"/>
      <c r="EM241" s="495"/>
      <c r="EN241" s="495"/>
      <c r="EO241" s="495"/>
      <c r="EP241" s="495"/>
      <c r="EQ241" s="495"/>
      <c r="ER241" s="495"/>
      <c r="ES241" s="495"/>
      <c r="ET241" s="495"/>
      <c r="EU241" s="495"/>
      <c r="EV241" s="495"/>
      <c r="EW241" s="495"/>
      <c r="EX241" s="495"/>
      <c r="EY241" s="495"/>
      <c r="EZ241" s="495"/>
      <c r="FA241" s="495"/>
      <c r="FB241" s="495"/>
    </row>
    <row r="242" spans="1:158" s="325" customFormat="1" ht="15" hidden="1" customHeight="1" x14ac:dyDescent="0.25">
      <c r="A242" s="315" t="s">
        <v>289</v>
      </c>
      <c r="B242" s="362"/>
      <c r="C242" s="362"/>
      <c r="D242" s="362"/>
      <c r="E242" s="362"/>
      <c r="F242" s="362"/>
      <c r="G242" s="495"/>
      <c r="H242" s="495"/>
      <c r="I242" s="495"/>
      <c r="J242" s="495"/>
      <c r="K242" s="495"/>
      <c r="L242" s="495"/>
      <c r="M242" s="495"/>
      <c r="N242" s="495"/>
      <c r="O242" s="495"/>
      <c r="P242" s="495"/>
      <c r="Q242" s="495"/>
      <c r="R242" s="495"/>
      <c r="S242" s="495"/>
      <c r="T242" s="495"/>
      <c r="U242" s="495"/>
      <c r="V242" s="495"/>
      <c r="W242" s="495"/>
      <c r="X242" s="495"/>
      <c r="Y242" s="495"/>
      <c r="Z242" s="495"/>
      <c r="AA242" s="495"/>
      <c r="AB242" s="495"/>
      <c r="AC242" s="495"/>
      <c r="AD242" s="495"/>
      <c r="AE242" s="495"/>
      <c r="AF242" s="495"/>
      <c r="AG242" s="495"/>
      <c r="AH242" s="495"/>
      <c r="AI242" s="495"/>
      <c r="AJ242" s="495"/>
      <c r="AK242" s="495"/>
      <c r="AL242" s="495"/>
      <c r="AM242" s="495"/>
      <c r="AN242" s="495"/>
      <c r="AO242" s="495"/>
      <c r="AP242" s="495"/>
      <c r="AQ242" s="495"/>
      <c r="AR242" s="495"/>
      <c r="AS242" s="495"/>
      <c r="AT242" s="495"/>
      <c r="AU242" s="495"/>
      <c r="AV242" s="495"/>
      <c r="AW242" s="495"/>
      <c r="AX242" s="495"/>
      <c r="AY242" s="495"/>
      <c r="AZ242" s="495"/>
      <c r="BA242" s="495"/>
      <c r="BB242" s="495"/>
      <c r="BC242" s="495"/>
      <c r="BD242" s="495"/>
      <c r="BE242" s="495"/>
      <c r="BF242" s="495"/>
      <c r="BG242" s="495"/>
      <c r="BH242" s="495"/>
      <c r="BI242" s="495"/>
      <c r="BJ242" s="495"/>
      <c r="BK242" s="495"/>
      <c r="BL242" s="495"/>
      <c r="BM242" s="495"/>
      <c r="BN242" s="495"/>
      <c r="BO242" s="495"/>
      <c r="BP242" s="495"/>
      <c r="BQ242" s="495"/>
      <c r="BR242" s="495"/>
      <c r="BS242" s="495"/>
      <c r="BT242" s="495"/>
      <c r="BU242" s="495"/>
      <c r="BV242" s="495"/>
      <c r="BW242" s="495"/>
      <c r="BX242" s="495"/>
      <c r="BY242" s="495"/>
      <c r="BZ242" s="495"/>
      <c r="CA242" s="495"/>
      <c r="CB242" s="495"/>
      <c r="CC242" s="495"/>
      <c r="CD242" s="495"/>
      <c r="CE242" s="495"/>
      <c r="CF242" s="495"/>
      <c r="CG242" s="495"/>
      <c r="CH242" s="495"/>
      <c r="CI242" s="495"/>
      <c r="CJ242" s="495"/>
      <c r="CK242" s="495"/>
      <c r="CL242" s="495"/>
      <c r="CM242" s="495"/>
      <c r="CN242" s="495"/>
      <c r="CO242" s="495"/>
      <c r="CP242" s="495"/>
      <c r="CQ242" s="495"/>
      <c r="CR242" s="495"/>
      <c r="CS242" s="495"/>
      <c r="CT242" s="495"/>
      <c r="CU242" s="495"/>
      <c r="CV242" s="495"/>
      <c r="CW242" s="495"/>
      <c r="CX242" s="495"/>
      <c r="CY242" s="495"/>
      <c r="CZ242" s="495"/>
      <c r="DA242" s="495"/>
      <c r="DB242" s="495"/>
      <c r="DC242" s="495"/>
      <c r="DD242" s="495"/>
      <c r="DE242" s="495"/>
      <c r="DF242" s="495"/>
      <c r="DG242" s="495"/>
      <c r="DH242" s="495"/>
      <c r="DI242" s="495"/>
      <c r="DJ242" s="495"/>
      <c r="DK242" s="495"/>
      <c r="DL242" s="495"/>
      <c r="DM242" s="495"/>
      <c r="DN242" s="495"/>
      <c r="DO242" s="495"/>
      <c r="DP242" s="495"/>
      <c r="DQ242" s="495"/>
      <c r="DR242" s="495"/>
      <c r="DS242" s="495"/>
      <c r="DT242" s="495"/>
      <c r="DU242" s="495"/>
      <c r="DV242" s="495"/>
      <c r="DW242" s="495"/>
      <c r="DX242" s="495"/>
      <c r="DY242" s="495"/>
      <c r="DZ242" s="495"/>
      <c r="EA242" s="495"/>
      <c r="EB242" s="495"/>
      <c r="EC242" s="495"/>
      <c r="ED242" s="495"/>
      <c r="EE242" s="495"/>
      <c r="EF242" s="495"/>
      <c r="EG242" s="495"/>
      <c r="EH242" s="495"/>
      <c r="EI242" s="495"/>
      <c r="EJ242" s="495"/>
      <c r="EK242" s="495"/>
      <c r="EL242" s="495"/>
      <c r="EM242" s="495"/>
      <c r="EN242" s="495"/>
      <c r="EO242" s="495"/>
      <c r="EP242" s="495"/>
      <c r="EQ242" s="495"/>
      <c r="ER242" s="495"/>
      <c r="ES242" s="495"/>
      <c r="ET242" s="495"/>
      <c r="EU242" s="495"/>
      <c r="EV242" s="495"/>
      <c r="EW242" s="495"/>
      <c r="EX242" s="495"/>
      <c r="EY242" s="495"/>
      <c r="EZ242" s="495"/>
      <c r="FA242" s="495"/>
      <c r="FB242" s="495"/>
    </row>
    <row r="243" spans="1:158" s="325" customFormat="1" ht="15" hidden="1" customHeight="1" x14ac:dyDescent="0.25">
      <c r="A243" s="605" t="s">
        <v>150</v>
      </c>
      <c r="B243" s="225"/>
      <c r="C243" s="225"/>
      <c r="D243" s="225"/>
      <c r="E243" s="225"/>
      <c r="F243" s="225"/>
      <c r="G243" s="495"/>
      <c r="H243" s="495"/>
      <c r="I243" s="495"/>
      <c r="J243" s="495"/>
      <c r="K243" s="495"/>
      <c r="L243" s="495"/>
      <c r="M243" s="495"/>
      <c r="N243" s="495"/>
      <c r="O243" s="495"/>
      <c r="P243" s="495"/>
      <c r="Q243" s="495"/>
      <c r="R243" s="495"/>
      <c r="S243" s="495"/>
      <c r="T243" s="495"/>
      <c r="U243" s="495"/>
      <c r="V243" s="495"/>
      <c r="W243" s="495"/>
      <c r="X243" s="495"/>
      <c r="Y243" s="495"/>
      <c r="Z243" s="495"/>
      <c r="AA243" s="495"/>
      <c r="AB243" s="495"/>
      <c r="AC243" s="495"/>
      <c r="AD243" s="495"/>
      <c r="AE243" s="495"/>
      <c r="AF243" s="495"/>
      <c r="AG243" s="495"/>
      <c r="AH243" s="495"/>
      <c r="AI243" s="495"/>
      <c r="AJ243" s="495"/>
      <c r="AK243" s="495"/>
      <c r="AL243" s="495"/>
      <c r="AM243" s="495"/>
      <c r="AN243" s="495"/>
      <c r="AO243" s="495"/>
      <c r="AP243" s="495"/>
      <c r="AQ243" s="495"/>
      <c r="AR243" s="495"/>
      <c r="AS243" s="495"/>
      <c r="AT243" s="495"/>
      <c r="AU243" s="495"/>
      <c r="AV243" s="495"/>
      <c r="AW243" s="495"/>
      <c r="AX243" s="495"/>
      <c r="AY243" s="495"/>
      <c r="AZ243" s="495"/>
      <c r="BA243" s="495"/>
      <c r="BB243" s="495"/>
      <c r="BC243" s="495"/>
      <c r="BD243" s="495"/>
      <c r="BE243" s="495"/>
      <c r="BF243" s="495"/>
      <c r="BG243" s="495"/>
      <c r="BH243" s="495"/>
      <c r="BI243" s="495"/>
      <c r="BJ243" s="495"/>
      <c r="BK243" s="495"/>
      <c r="BL243" s="495"/>
      <c r="BM243" s="495"/>
      <c r="BN243" s="495"/>
      <c r="BO243" s="495"/>
      <c r="BP243" s="495"/>
      <c r="BQ243" s="495"/>
      <c r="BR243" s="495"/>
      <c r="BS243" s="495"/>
      <c r="BT243" s="495"/>
      <c r="BU243" s="495"/>
      <c r="BV243" s="495"/>
      <c r="BW243" s="495"/>
      <c r="BX243" s="495"/>
      <c r="BY243" s="495"/>
      <c r="BZ243" s="495"/>
      <c r="CA243" s="495"/>
      <c r="CB243" s="495"/>
      <c r="CC243" s="495"/>
      <c r="CD243" s="495"/>
      <c r="CE243" s="495"/>
      <c r="CF243" s="495"/>
      <c r="CG243" s="495"/>
      <c r="CH243" s="495"/>
      <c r="CI243" s="495"/>
      <c r="CJ243" s="495"/>
      <c r="CK243" s="495"/>
      <c r="CL243" s="495"/>
      <c r="CM243" s="495"/>
      <c r="CN243" s="495"/>
      <c r="CO243" s="495"/>
      <c r="CP243" s="495"/>
      <c r="CQ243" s="495"/>
      <c r="CR243" s="495"/>
      <c r="CS243" s="495"/>
      <c r="CT243" s="495"/>
      <c r="CU243" s="495"/>
      <c r="CV243" s="495"/>
      <c r="CW243" s="495"/>
      <c r="CX243" s="495"/>
      <c r="CY243" s="495"/>
      <c r="CZ243" s="495"/>
      <c r="DA243" s="495"/>
      <c r="DB243" s="495"/>
      <c r="DC243" s="495"/>
      <c r="DD243" s="495"/>
      <c r="DE243" s="495"/>
      <c r="DF243" s="495"/>
      <c r="DG243" s="495"/>
      <c r="DH243" s="495"/>
      <c r="DI243" s="495"/>
      <c r="DJ243" s="495"/>
      <c r="DK243" s="495"/>
      <c r="DL243" s="495"/>
      <c r="DM243" s="495"/>
      <c r="DN243" s="495"/>
      <c r="DO243" s="495"/>
      <c r="DP243" s="495"/>
      <c r="DQ243" s="495"/>
      <c r="DR243" s="495"/>
      <c r="DS243" s="495"/>
      <c r="DT243" s="495"/>
      <c r="DU243" s="495"/>
      <c r="DV243" s="495"/>
      <c r="DW243" s="495"/>
      <c r="DX243" s="495"/>
      <c r="DY243" s="495"/>
      <c r="DZ243" s="495"/>
      <c r="EA243" s="495"/>
      <c r="EB243" s="495"/>
      <c r="EC243" s="495"/>
      <c r="ED243" s="495"/>
      <c r="EE243" s="495"/>
      <c r="EF243" s="495"/>
      <c r="EG243" s="495"/>
      <c r="EH243" s="495"/>
      <c r="EI243" s="495"/>
      <c r="EJ243" s="495"/>
      <c r="EK243" s="495"/>
      <c r="EL243" s="495"/>
      <c r="EM243" s="495"/>
      <c r="EN243" s="495"/>
      <c r="EO243" s="495"/>
      <c r="EP243" s="495"/>
      <c r="EQ243" s="495"/>
      <c r="ER243" s="495"/>
      <c r="ES243" s="495"/>
      <c r="ET243" s="495"/>
      <c r="EU243" s="495"/>
      <c r="EV243" s="495"/>
      <c r="EW243" s="495"/>
      <c r="EX243" s="495"/>
      <c r="EY243" s="495"/>
      <c r="EZ243" s="495"/>
      <c r="FA243" s="495"/>
      <c r="FB243" s="495"/>
    </row>
    <row r="244" spans="1:158" s="325" customFormat="1" ht="15" hidden="1" customHeight="1" x14ac:dyDescent="0.25">
      <c r="A244" s="609" t="s">
        <v>116</v>
      </c>
      <c r="B244" s="225"/>
      <c r="C244" s="225"/>
      <c r="D244" s="225"/>
      <c r="E244" s="225"/>
      <c r="F244" s="225"/>
      <c r="G244" s="495"/>
      <c r="H244" s="495"/>
      <c r="I244" s="495"/>
      <c r="J244" s="495"/>
      <c r="K244" s="495"/>
      <c r="L244" s="495"/>
      <c r="M244" s="495"/>
      <c r="N244" s="495"/>
      <c r="O244" s="495"/>
      <c r="P244" s="495"/>
      <c r="Q244" s="495"/>
      <c r="R244" s="495"/>
      <c r="S244" s="495"/>
      <c r="T244" s="495"/>
      <c r="U244" s="495"/>
      <c r="V244" s="495"/>
      <c r="W244" s="495"/>
      <c r="X244" s="495"/>
      <c r="Y244" s="495"/>
      <c r="Z244" s="495"/>
      <c r="AA244" s="495"/>
      <c r="AB244" s="495"/>
      <c r="AC244" s="495"/>
      <c r="AD244" s="495"/>
      <c r="AE244" s="495"/>
      <c r="AF244" s="495"/>
      <c r="AG244" s="495"/>
      <c r="AH244" s="495"/>
      <c r="AI244" s="495"/>
      <c r="AJ244" s="495"/>
      <c r="AK244" s="495"/>
      <c r="AL244" s="495"/>
      <c r="AM244" s="495"/>
      <c r="AN244" s="495"/>
      <c r="AO244" s="495"/>
      <c r="AP244" s="495"/>
      <c r="AQ244" s="495"/>
      <c r="AR244" s="495"/>
      <c r="AS244" s="495"/>
      <c r="AT244" s="495"/>
      <c r="AU244" s="495"/>
      <c r="AV244" s="495"/>
      <c r="AW244" s="495"/>
      <c r="AX244" s="495"/>
      <c r="AY244" s="495"/>
      <c r="AZ244" s="495"/>
      <c r="BA244" s="495"/>
      <c r="BB244" s="495"/>
      <c r="BC244" s="495"/>
      <c r="BD244" s="495"/>
      <c r="BE244" s="495"/>
      <c r="BF244" s="495"/>
      <c r="BG244" s="495"/>
      <c r="BH244" s="495"/>
      <c r="BI244" s="495"/>
      <c r="BJ244" s="495"/>
      <c r="BK244" s="495"/>
      <c r="BL244" s="495"/>
      <c r="BM244" s="495"/>
      <c r="BN244" s="495"/>
      <c r="BO244" s="495"/>
      <c r="BP244" s="495"/>
      <c r="BQ244" s="495"/>
      <c r="BR244" s="495"/>
      <c r="BS244" s="495"/>
      <c r="BT244" s="495"/>
      <c r="BU244" s="495"/>
      <c r="BV244" s="495"/>
      <c r="BW244" s="495"/>
      <c r="BX244" s="495"/>
      <c r="BY244" s="495"/>
      <c r="BZ244" s="495"/>
      <c r="CA244" s="495"/>
      <c r="CB244" s="495"/>
      <c r="CC244" s="495"/>
      <c r="CD244" s="495"/>
      <c r="CE244" s="495"/>
      <c r="CF244" s="495"/>
      <c r="CG244" s="495"/>
      <c r="CH244" s="495"/>
      <c r="CI244" s="495"/>
      <c r="CJ244" s="495"/>
      <c r="CK244" s="495"/>
      <c r="CL244" s="495"/>
      <c r="CM244" s="495"/>
      <c r="CN244" s="495"/>
      <c r="CO244" s="495"/>
      <c r="CP244" s="495"/>
      <c r="CQ244" s="495"/>
      <c r="CR244" s="495"/>
      <c r="CS244" s="495"/>
      <c r="CT244" s="495"/>
      <c r="CU244" s="495"/>
      <c r="CV244" s="495"/>
      <c r="CW244" s="495"/>
      <c r="CX244" s="495"/>
      <c r="CY244" s="495"/>
      <c r="CZ244" s="495"/>
      <c r="DA244" s="495"/>
      <c r="DB244" s="495"/>
      <c r="DC244" s="495"/>
      <c r="DD244" s="495"/>
      <c r="DE244" s="495"/>
      <c r="DF244" s="495"/>
      <c r="DG244" s="495"/>
      <c r="DH244" s="495"/>
      <c r="DI244" s="495"/>
      <c r="DJ244" s="495"/>
      <c r="DK244" s="495"/>
      <c r="DL244" s="495"/>
      <c r="DM244" s="495"/>
      <c r="DN244" s="495"/>
      <c r="DO244" s="495"/>
      <c r="DP244" s="495"/>
      <c r="DQ244" s="495"/>
      <c r="DR244" s="495"/>
      <c r="DS244" s="495"/>
      <c r="DT244" s="495"/>
      <c r="DU244" s="495"/>
      <c r="DV244" s="495"/>
      <c r="DW244" s="495"/>
      <c r="DX244" s="495"/>
      <c r="DY244" s="495"/>
      <c r="DZ244" s="495"/>
      <c r="EA244" s="495"/>
      <c r="EB244" s="495"/>
      <c r="EC244" s="495"/>
      <c r="ED244" s="495"/>
      <c r="EE244" s="495"/>
      <c r="EF244" s="495"/>
      <c r="EG244" s="495"/>
      <c r="EH244" s="495"/>
      <c r="EI244" s="495"/>
      <c r="EJ244" s="495"/>
      <c r="EK244" s="495"/>
      <c r="EL244" s="495"/>
      <c r="EM244" s="495"/>
      <c r="EN244" s="495"/>
      <c r="EO244" s="495"/>
      <c r="EP244" s="495"/>
      <c r="EQ244" s="495"/>
      <c r="ER244" s="495"/>
      <c r="ES244" s="495"/>
      <c r="ET244" s="495"/>
      <c r="EU244" s="495"/>
      <c r="EV244" s="495"/>
      <c r="EW244" s="495"/>
      <c r="EX244" s="495"/>
      <c r="EY244" s="495"/>
      <c r="EZ244" s="495"/>
      <c r="FA244" s="495"/>
      <c r="FB244" s="495"/>
    </row>
    <row r="245" spans="1:158" s="325" customFormat="1" ht="15" hidden="1" customHeight="1" x14ac:dyDescent="0.25">
      <c r="A245" s="553" t="s">
        <v>64</v>
      </c>
      <c r="B245" s="225"/>
      <c r="C245" s="225">
        <v>10</v>
      </c>
      <c r="D245" s="225"/>
      <c r="E245" s="225"/>
      <c r="F245" s="225"/>
      <c r="G245" s="495"/>
      <c r="H245" s="495"/>
      <c r="I245" s="495"/>
      <c r="J245" s="495"/>
      <c r="K245" s="495"/>
      <c r="L245" s="495"/>
      <c r="M245" s="495"/>
      <c r="N245" s="495"/>
      <c r="O245" s="495"/>
      <c r="P245" s="495"/>
      <c r="Q245" s="495"/>
      <c r="R245" s="495"/>
      <c r="S245" s="495"/>
      <c r="T245" s="495"/>
      <c r="U245" s="495"/>
      <c r="V245" s="495"/>
      <c r="W245" s="495"/>
      <c r="X245" s="495"/>
      <c r="Y245" s="495"/>
      <c r="Z245" s="495"/>
      <c r="AA245" s="495"/>
      <c r="AB245" s="495"/>
      <c r="AC245" s="495"/>
      <c r="AD245" s="495"/>
      <c r="AE245" s="495"/>
      <c r="AF245" s="495"/>
      <c r="AG245" s="495"/>
      <c r="AH245" s="495"/>
      <c r="AI245" s="495"/>
      <c r="AJ245" s="495"/>
      <c r="AK245" s="495"/>
      <c r="AL245" s="495"/>
      <c r="AM245" s="495"/>
      <c r="AN245" s="495"/>
      <c r="AO245" s="495"/>
      <c r="AP245" s="495"/>
      <c r="AQ245" s="495"/>
      <c r="AR245" s="495"/>
      <c r="AS245" s="495"/>
      <c r="AT245" s="495"/>
      <c r="AU245" s="495"/>
      <c r="AV245" s="495"/>
      <c r="AW245" s="495"/>
      <c r="AX245" s="495"/>
      <c r="AY245" s="495"/>
      <c r="AZ245" s="495"/>
      <c r="BA245" s="495"/>
      <c r="BB245" s="495"/>
      <c r="BC245" s="495"/>
      <c r="BD245" s="495"/>
      <c r="BE245" s="495"/>
      <c r="BF245" s="495"/>
      <c r="BG245" s="495"/>
      <c r="BH245" s="495"/>
      <c r="BI245" s="495"/>
      <c r="BJ245" s="495"/>
      <c r="BK245" s="495"/>
      <c r="BL245" s="495"/>
      <c r="BM245" s="495"/>
      <c r="BN245" s="495"/>
      <c r="BO245" s="495"/>
      <c r="BP245" s="495"/>
      <c r="BQ245" s="495"/>
      <c r="BR245" s="495"/>
      <c r="BS245" s="495"/>
      <c r="BT245" s="495"/>
      <c r="BU245" s="495"/>
      <c r="BV245" s="495"/>
      <c r="BW245" s="495"/>
      <c r="BX245" s="495"/>
      <c r="BY245" s="495"/>
      <c r="BZ245" s="495"/>
      <c r="CA245" s="495"/>
      <c r="CB245" s="495"/>
      <c r="CC245" s="495"/>
      <c r="CD245" s="495"/>
      <c r="CE245" s="495"/>
      <c r="CF245" s="495"/>
      <c r="CG245" s="495"/>
      <c r="CH245" s="495"/>
      <c r="CI245" s="495"/>
      <c r="CJ245" s="495"/>
      <c r="CK245" s="495"/>
      <c r="CL245" s="495"/>
      <c r="CM245" s="495"/>
      <c r="CN245" s="495"/>
      <c r="CO245" s="495"/>
      <c r="CP245" s="495"/>
      <c r="CQ245" s="495"/>
      <c r="CR245" s="495"/>
      <c r="CS245" s="495"/>
      <c r="CT245" s="495"/>
      <c r="CU245" s="495"/>
      <c r="CV245" s="495"/>
      <c r="CW245" s="495"/>
      <c r="CX245" s="495"/>
      <c r="CY245" s="495"/>
      <c r="CZ245" s="495"/>
      <c r="DA245" s="495"/>
      <c r="DB245" s="495"/>
      <c r="DC245" s="495"/>
      <c r="DD245" s="495"/>
      <c r="DE245" s="495"/>
      <c r="DF245" s="495"/>
      <c r="DG245" s="495"/>
      <c r="DH245" s="495"/>
      <c r="DI245" s="495"/>
      <c r="DJ245" s="495"/>
      <c r="DK245" s="495"/>
      <c r="DL245" s="495"/>
      <c r="DM245" s="495"/>
      <c r="DN245" s="495"/>
      <c r="DO245" s="495"/>
      <c r="DP245" s="495"/>
      <c r="DQ245" s="495"/>
      <c r="DR245" s="495"/>
      <c r="DS245" s="495"/>
      <c r="DT245" s="495"/>
      <c r="DU245" s="495"/>
      <c r="DV245" s="495"/>
      <c r="DW245" s="495"/>
      <c r="DX245" s="495"/>
      <c r="DY245" s="495"/>
      <c r="DZ245" s="495"/>
      <c r="EA245" s="495"/>
      <c r="EB245" s="495"/>
      <c r="EC245" s="495"/>
      <c r="ED245" s="495"/>
      <c r="EE245" s="495"/>
      <c r="EF245" s="495"/>
      <c r="EG245" s="495"/>
      <c r="EH245" s="495"/>
      <c r="EI245" s="495"/>
      <c r="EJ245" s="495"/>
      <c r="EK245" s="495"/>
      <c r="EL245" s="495"/>
      <c r="EM245" s="495"/>
      <c r="EN245" s="495"/>
      <c r="EO245" s="495"/>
      <c r="EP245" s="495"/>
      <c r="EQ245" s="495"/>
      <c r="ER245" s="495"/>
      <c r="ES245" s="495"/>
      <c r="ET245" s="495"/>
      <c r="EU245" s="495"/>
      <c r="EV245" s="495"/>
      <c r="EW245" s="495"/>
      <c r="EX245" s="495"/>
      <c r="EY245" s="495"/>
      <c r="EZ245" s="495"/>
      <c r="FA245" s="495"/>
      <c r="FB245" s="495"/>
    </row>
    <row r="246" spans="1:158" s="325" customFormat="1" ht="29.25" hidden="1" customHeight="1" x14ac:dyDescent="0.25">
      <c r="A246" s="236" t="s">
        <v>142</v>
      </c>
      <c r="B246" s="225"/>
      <c r="C246" s="225">
        <v>30</v>
      </c>
      <c r="D246" s="225"/>
      <c r="E246" s="225"/>
      <c r="F246" s="225"/>
      <c r="G246" s="495"/>
      <c r="H246" s="495"/>
      <c r="I246" s="495"/>
      <c r="J246" s="495"/>
      <c r="K246" s="495"/>
      <c r="L246" s="495"/>
      <c r="M246" s="495"/>
      <c r="N246" s="495"/>
      <c r="O246" s="495"/>
      <c r="P246" s="495"/>
      <c r="Q246" s="495"/>
      <c r="R246" s="495"/>
      <c r="S246" s="495"/>
      <c r="T246" s="495"/>
      <c r="U246" s="495"/>
      <c r="V246" s="495"/>
      <c r="W246" s="495"/>
      <c r="X246" s="495"/>
      <c r="Y246" s="495"/>
      <c r="Z246" s="495"/>
      <c r="AA246" s="495"/>
      <c r="AB246" s="495"/>
      <c r="AC246" s="495"/>
      <c r="AD246" s="495"/>
      <c r="AE246" s="495"/>
      <c r="AF246" s="495"/>
      <c r="AG246" s="495"/>
      <c r="AH246" s="495"/>
      <c r="AI246" s="495"/>
      <c r="AJ246" s="495"/>
      <c r="AK246" s="495"/>
      <c r="AL246" s="495"/>
      <c r="AM246" s="495"/>
      <c r="AN246" s="495"/>
      <c r="AO246" s="495"/>
      <c r="AP246" s="495"/>
      <c r="AQ246" s="495"/>
      <c r="AR246" s="495"/>
      <c r="AS246" s="495"/>
      <c r="AT246" s="495"/>
      <c r="AU246" s="495"/>
      <c r="AV246" s="495"/>
      <c r="AW246" s="495"/>
      <c r="AX246" s="495"/>
      <c r="AY246" s="495"/>
      <c r="AZ246" s="495"/>
      <c r="BA246" s="495"/>
      <c r="BB246" s="495"/>
      <c r="BC246" s="495"/>
      <c r="BD246" s="495"/>
      <c r="BE246" s="495"/>
      <c r="BF246" s="495"/>
      <c r="BG246" s="495"/>
      <c r="BH246" s="495"/>
      <c r="BI246" s="495"/>
      <c r="BJ246" s="495"/>
      <c r="BK246" s="495"/>
      <c r="BL246" s="495"/>
      <c r="BM246" s="495"/>
      <c r="BN246" s="495"/>
      <c r="BO246" s="495"/>
      <c r="BP246" s="495"/>
      <c r="BQ246" s="495"/>
      <c r="BR246" s="495"/>
      <c r="BS246" s="495"/>
      <c r="BT246" s="495"/>
      <c r="BU246" s="495"/>
      <c r="BV246" s="495"/>
      <c r="BW246" s="495"/>
      <c r="BX246" s="495"/>
      <c r="BY246" s="495"/>
      <c r="BZ246" s="495"/>
      <c r="CA246" s="495"/>
      <c r="CB246" s="495"/>
      <c r="CC246" s="495"/>
      <c r="CD246" s="495"/>
      <c r="CE246" s="495"/>
      <c r="CF246" s="495"/>
      <c r="CG246" s="495"/>
      <c r="CH246" s="495"/>
      <c r="CI246" s="495"/>
      <c r="CJ246" s="495"/>
      <c r="CK246" s="495"/>
      <c r="CL246" s="495"/>
      <c r="CM246" s="495"/>
      <c r="CN246" s="495"/>
      <c r="CO246" s="495"/>
      <c r="CP246" s="495"/>
      <c r="CQ246" s="495"/>
      <c r="CR246" s="495"/>
      <c r="CS246" s="495"/>
      <c r="CT246" s="495"/>
      <c r="CU246" s="495"/>
      <c r="CV246" s="495"/>
      <c r="CW246" s="495"/>
      <c r="CX246" s="495"/>
      <c r="CY246" s="495"/>
      <c r="CZ246" s="495"/>
      <c r="DA246" s="495"/>
      <c r="DB246" s="495"/>
      <c r="DC246" s="495"/>
      <c r="DD246" s="495"/>
      <c r="DE246" s="495"/>
      <c r="DF246" s="495"/>
      <c r="DG246" s="495"/>
      <c r="DH246" s="495"/>
      <c r="DI246" s="495"/>
      <c r="DJ246" s="495"/>
      <c r="DK246" s="495"/>
      <c r="DL246" s="495"/>
      <c r="DM246" s="495"/>
      <c r="DN246" s="495"/>
      <c r="DO246" s="495"/>
      <c r="DP246" s="495"/>
      <c r="DQ246" s="495"/>
      <c r="DR246" s="495"/>
      <c r="DS246" s="495"/>
      <c r="DT246" s="495"/>
      <c r="DU246" s="495"/>
      <c r="DV246" s="495"/>
      <c r="DW246" s="495"/>
      <c r="DX246" s="495"/>
      <c r="DY246" s="495"/>
      <c r="DZ246" s="495"/>
      <c r="EA246" s="495"/>
      <c r="EB246" s="495"/>
      <c r="EC246" s="495"/>
      <c r="ED246" s="495"/>
      <c r="EE246" s="495"/>
      <c r="EF246" s="495"/>
      <c r="EG246" s="495"/>
      <c r="EH246" s="495"/>
      <c r="EI246" s="495"/>
      <c r="EJ246" s="495"/>
      <c r="EK246" s="495"/>
      <c r="EL246" s="495"/>
      <c r="EM246" s="495"/>
      <c r="EN246" s="495"/>
      <c r="EO246" s="495"/>
      <c r="EP246" s="495"/>
      <c r="EQ246" s="495"/>
      <c r="ER246" s="495"/>
      <c r="ES246" s="495"/>
      <c r="ET246" s="495"/>
      <c r="EU246" s="495"/>
      <c r="EV246" s="495"/>
      <c r="EW246" s="495"/>
      <c r="EX246" s="495"/>
      <c r="EY246" s="495"/>
      <c r="EZ246" s="495"/>
      <c r="FA246" s="495"/>
      <c r="FB246" s="495"/>
    </row>
    <row r="247" spans="1:158" s="325" customFormat="1" ht="14.25" hidden="1" customHeight="1" x14ac:dyDescent="0.25">
      <c r="A247" s="621" t="s">
        <v>54</v>
      </c>
      <c r="B247" s="225"/>
      <c r="C247" s="225">
        <v>30</v>
      </c>
      <c r="D247" s="225"/>
      <c r="E247" s="225"/>
      <c r="F247" s="225"/>
      <c r="G247" s="495"/>
      <c r="H247" s="495"/>
      <c r="I247" s="495"/>
      <c r="J247" s="495"/>
      <c r="K247" s="495"/>
      <c r="L247" s="495"/>
      <c r="M247" s="495"/>
      <c r="N247" s="495"/>
      <c r="O247" s="495"/>
      <c r="P247" s="495"/>
      <c r="Q247" s="495"/>
      <c r="R247" s="495"/>
      <c r="S247" s="495"/>
      <c r="T247" s="495"/>
      <c r="U247" s="495"/>
      <c r="V247" s="495"/>
      <c r="W247" s="495"/>
      <c r="X247" s="495"/>
      <c r="Y247" s="495"/>
      <c r="Z247" s="495"/>
      <c r="AA247" s="495"/>
      <c r="AB247" s="495"/>
      <c r="AC247" s="495"/>
      <c r="AD247" s="495"/>
      <c r="AE247" s="495"/>
      <c r="AF247" s="495"/>
      <c r="AG247" s="495"/>
      <c r="AH247" s="495"/>
      <c r="AI247" s="495"/>
      <c r="AJ247" s="495"/>
      <c r="AK247" s="495"/>
      <c r="AL247" s="495"/>
      <c r="AM247" s="495"/>
      <c r="AN247" s="495"/>
      <c r="AO247" s="495"/>
      <c r="AP247" s="495"/>
      <c r="AQ247" s="495"/>
      <c r="AR247" s="495"/>
      <c r="AS247" s="495"/>
      <c r="AT247" s="495"/>
      <c r="AU247" s="495"/>
      <c r="AV247" s="495"/>
      <c r="AW247" s="495"/>
      <c r="AX247" s="495"/>
      <c r="AY247" s="495"/>
      <c r="AZ247" s="495"/>
      <c r="BA247" s="495"/>
      <c r="BB247" s="495"/>
      <c r="BC247" s="495"/>
      <c r="BD247" s="495"/>
      <c r="BE247" s="495"/>
      <c r="BF247" s="495"/>
      <c r="BG247" s="495"/>
      <c r="BH247" s="495"/>
      <c r="BI247" s="495"/>
      <c r="BJ247" s="495"/>
      <c r="BK247" s="495"/>
      <c r="BL247" s="495"/>
      <c r="BM247" s="495"/>
      <c r="BN247" s="495"/>
      <c r="BO247" s="495"/>
      <c r="BP247" s="495"/>
      <c r="BQ247" s="495"/>
      <c r="BR247" s="495"/>
      <c r="BS247" s="495"/>
      <c r="BT247" s="495"/>
      <c r="BU247" s="495"/>
      <c r="BV247" s="495"/>
      <c r="BW247" s="495"/>
      <c r="BX247" s="495"/>
      <c r="BY247" s="495"/>
      <c r="BZ247" s="495"/>
      <c r="CA247" s="495"/>
      <c r="CB247" s="495"/>
      <c r="CC247" s="495"/>
      <c r="CD247" s="495"/>
      <c r="CE247" s="495"/>
      <c r="CF247" s="495"/>
      <c r="CG247" s="495"/>
      <c r="CH247" s="495"/>
      <c r="CI247" s="495"/>
      <c r="CJ247" s="495"/>
      <c r="CK247" s="495"/>
      <c r="CL247" s="495"/>
      <c r="CM247" s="495"/>
      <c r="CN247" s="495"/>
      <c r="CO247" s="495"/>
      <c r="CP247" s="495"/>
      <c r="CQ247" s="495"/>
      <c r="CR247" s="495"/>
      <c r="CS247" s="495"/>
      <c r="CT247" s="495"/>
      <c r="CU247" s="495"/>
      <c r="CV247" s="495"/>
      <c r="CW247" s="495"/>
      <c r="CX247" s="495"/>
      <c r="CY247" s="495"/>
      <c r="CZ247" s="495"/>
      <c r="DA247" s="495"/>
      <c r="DB247" s="495"/>
      <c r="DC247" s="495"/>
      <c r="DD247" s="495"/>
      <c r="DE247" s="495"/>
      <c r="DF247" s="495"/>
      <c r="DG247" s="495"/>
      <c r="DH247" s="495"/>
      <c r="DI247" s="495"/>
      <c r="DJ247" s="495"/>
      <c r="DK247" s="495"/>
      <c r="DL247" s="495"/>
      <c r="DM247" s="495"/>
      <c r="DN247" s="495"/>
      <c r="DO247" s="495"/>
      <c r="DP247" s="495"/>
      <c r="DQ247" s="495"/>
      <c r="DR247" s="495"/>
      <c r="DS247" s="495"/>
      <c r="DT247" s="495"/>
      <c r="DU247" s="495"/>
      <c r="DV247" s="495"/>
      <c r="DW247" s="495"/>
      <c r="DX247" s="495"/>
      <c r="DY247" s="495"/>
      <c r="DZ247" s="495"/>
      <c r="EA247" s="495"/>
      <c r="EB247" s="495"/>
      <c r="EC247" s="495"/>
      <c r="ED247" s="495"/>
      <c r="EE247" s="495"/>
      <c r="EF247" s="495"/>
      <c r="EG247" s="495"/>
      <c r="EH247" s="495"/>
      <c r="EI247" s="495"/>
      <c r="EJ247" s="495"/>
      <c r="EK247" s="495"/>
      <c r="EL247" s="495"/>
      <c r="EM247" s="495"/>
      <c r="EN247" s="495"/>
      <c r="EO247" s="495"/>
      <c r="EP247" s="495"/>
      <c r="EQ247" s="495"/>
      <c r="ER247" s="495"/>
      <c r="ES247" s="495"/>
      <c r="ET247" s="495"/>
      <c r="EU247" s="495"/>
      <c r="EV247" s="495"/>
      <c r="EW247" s="495"/>
      <c r="EX247" s="495"/>
      <c r="EY247" s="495"/>
      <c r="EZ247" s="495"/>
      <c r="FA247" s="495"/>
      <c r="FB247" s="495"/>
    </row>
    <row r="248" spans="1:158" s="325" customFormat="1" ht="15.75" hidden="1" thickBot="1" x14ac:dyDescent="0.3">
      <c r="A248" s="599" t="s">
        <v>158</v>
      </c>
      <c r="B248" s="225"/>
      <c r="C248" s="225">
        <v>210</v>
      </c>
      <c r="D248" s="225"/>
      <c r="E248" s="225"/>
      <c r="F248" s="225"/>
      <c r="G248" s="495"/>
      <c r="H248" s="495"/>
      <c r="I248" s="495"/>
      <c r="J248" s="495"/>
      <c r="K248" s="495"/>
      <c r="L248" s="495"/>
      <c r="M248" s="495"/>
      <c r="N248" s="495"/>
      <c r="O248" s="495"/>
      <c r="P248" s="495"/>
      <c r="Q248" s="495"/>
      <c r="R248" s="495"/>
      <c r="S248" s="495"/>
      <c r="T248" s="495"/>
      <c r="U248" s="495"/>
      <c r="V248" s="495"/>
      <c r="W248" s="495"/>
      <c r="X248" s="495"/>
      <c r="Y248" s="495"/>
      <c r="Z248" s="495"/>
      <c r="AA248" s="495"/>
      <c r="AB248" s="495"/>
      <c r="AC248" s="495"/>
      <c r="AD248" s="495"/>
      <c r="AE248" s="495"/>
      <c r="AF248" s="495"/>
      <c r="AG248" s="495"/>
      <c r="AH248" s="495"/>
      <c r="AI248" s="495"/>
      <c r="AJ248" s="495"/>
      <c r="AK248" s="495"/>
      <c r="AL248" s="495"/>
      <c r="AM248" s="495"/>
      <c r="AN248" s="495"/>
      <c r="AO248" s="495"/>
      <c r="AP248" s="495"/>
      <c r="AQ248" s="495"/>
      <c r="AR248" s="495"/>
      <c r="AS248" s="495"/>
      <c r="AT248" s="495"/>
      <c r="AU248" s="495"/>
      <c r="AV248" s="495"/>
      <c r="AW248" s="495"/>
      <c r="AX248" s="495"/>
      <c r="AY248" s="495"/>
      <c r="AZ248" s="495"/>
      <c r="BA248" s="495"/>
      <c r="BB248" s="495"/>
      <c r="BC248" s="495"/>
      <c r="BD248" s="495"/>
      <c r="BE248" s="495"/>
      <c r="BF248" s="495"/>
      <c r="BG248" s="495"/>
      <c r="BH248" s="495"/>
      <c r="BI248" s="495"/>
      <c r="BJ248" s="495"/>
      <c r="BK248" s="495"/>
      <c r="BL248" s="495"/>
      <c r="BM248" s="495"/>
      <c r="BN248" s="495"/>
      <c r="BO248" s="495"/>
      <c r="BP248" s="495"/>
      <c r="BQ248" s="495"/>
      <c r="BR248" s="495"/>
      <c r="BS248" s="495"/>
      <c r="BT248" s="495"/>
      <c r="BU248" s="495"/>
      <c r="BV248" s="495"/>
      <c r="BW248" s="495"/>
      <c r="BX248" s="495"/>
      <c r="BY248" s="495"/>
      <c r="BZ248" s="495"/>
      <c r="CA248" s="495"/>
      <c r="CB248" s="495"/>
      <c r="CC248" s="495"/>
      <c r="CD248" s="495"/>
      <c r="CE248" s="495"/>
      <c r="CF248" s="495"/>
      <c r="CG248" s="495"/>
      <c r="CH248" s="495"/>
      <c r="CI248" s="495"/>
      <c r="CJ248" s="495"/>
      <c r="CK248" s="495"/>
      <c r="CL248" s="495"/>
      <c r="CM248" s="495"/>
      <c r="CN248" s="495"/>
      <c r="CO248" s="495"/>
      <c r="CP248" s="495"/>
      <c r="CQ248" s="495"/>
      <c r="CR248" s="495"/>
      <c r="CS248" s="495"/>
      <c r="CT248" s="495"/>
      <c r="CU248" s="495"/>
      <c r="CV248" s="495"/>
      <c r="CW248" s="495"/>
      <c r="CX248" s="495"/>
      <c r="CY248" s="495"/>
      <c r="CZ248" s="495"/>
      <c r="DA248" s="495"/>
      <c r="DB248" s="495"/>
      <c r="DC248" s="495"/>
      <c r="DD248" s="495"/>
      <c r="DE248" s="495"/>
      <c r="DF248" s="495"/>
      <c r="DG248" s="495"/>
      <c r="DH248" s="495"/>
      <c r="DI248" s="495"/>
      <c r="DJ248" s="495"/>
      <c r="DK248" s="495"/>
      <c r="DL248" s="495"/>
      <c r="DM248" s="495"/>
      <c r="DN248" s="495"/>
      <c r="DO248" s="495"/>
      <c r="DP248" s="495"/>
      <c r="DQ248" s="495"/>
      <c r="DR248" s="495"/>
      <c r="DS248" s="495"/>
      <c r="DT248" s="495"/>
      <c r="DU248" s="495"/>
      <c r="DV248" s="495"/>
      <c r="DW248" s="495"/>
      <c r="DX248" s="495"/>
      <c r="DY248" s="495"/>
      <c r="DZ248" s="495"/>
      <c r="EA248" s="495"/>
      <c r="EB248" s="495"/>
      <c r="EC248" s="495"/>
      <c r="ED248" s="495"/>
      <c r="EE248" s="495"/>
      <c r="EF248" s="495"/>
      <c r="EG248" s="495"/>
      <c r="EH248" s="495"/>
      <c r="EI248" s="495"/>
      <c r="EJ248" s="495"/>
      <c r="EK248" s="495"/>
      <c r="EL248" s="495"/>
      <c r="EM248" s="495"/>
      <c r="EN248" s="495"/>
      <c r="EO248" s="495"/>
      <c r="EP248" s="495"/>
      <c r="EQ248" s="495"/>
      <c r="ER248" s="495"/>
      <c r="ES248" s="495"/>
      <c r="ET248" s="495"/>
      <c r="EU248" s="495"/>
      <c r="EV248" s="495"/>
      <c r="EW248" s="495"/>
      <c r="EX248" s="495"/>
      <c r="EY248" s="495"/>
      <c r="EZ248" s="495"/>
      <c r="FA248" s="495"/>
      <c r="FB248" s="495"/>
    </row>
    <row r="249" spans="1:158" s="325" customFormat="1" ht="15" hidden="1" customHeight="1" thickBot="1" x14ac:dyDescent="0.3">
      <c r="A249" s="279" t="s">
        <v>10</v>
      </c>
      <c r="B249" s="593"/>
      <c r="C249" s="593"/>
      <c r="D249" s="593"/>
      <c r="E249" s="593"/>
      <c r="F249" s="593"/>
      <c r="G249" s="495"/>
      <c r="H249" s="495"/>
      <c r="I249" s="495"/>
      <c r="J249" s="495"/>
      <c r="K249" s="495"/>
      <c r="L249" s="495"/>
      <c r="M249" s="495"/>
      <c r="N249" s="495"/>
      <c r="O249" s="495"/>
      <c r="P249" s="495"/>
      <c r="Q249" s="495"/>
      <c r="R249" s="495"/>
      <c r="S249" s="495"/>
      <c r="T249" s="495"/>
      <c r="U249" s="495"/>
      <c r="V249" s="495"/>
      <c r="W249" s="495"/>
      <c r="X249" s="495"/>
      <c r="Y249" s="495"/>
      <c r="Z249" s="495"/>
      <c r="AA249" s="495"/>
      <c r="AB249" s="495"/>
      <c r="AC249" s="495"/>
      <c r="AD249" s="495"/>
      <c r="AE249" s="495"/>
      <c r="AF249" s="495"/>
      <c r="AG249" s="495"/>
      <c r="AH249" s="495"/>
      <c r="AI249" s="495"/>
      <c r="AJ249" s="495"/>
      <c r="AK249" s="495"/>
      <c r="AL249" s="495"/>
      <c r="AM249" s="495"/>
      <c r="AN249" s="495"/>
      <c r="AO249" s="495"/>
      <c r="AP249" s="495"/>
      <c r="AQ249" s="495"/>
      <c r="AR249" s="495"/>
      <c r="AS249" s="495"/>
      <c r="AT249" s="495"/>
      <c r="AU249" s="495"/>
      <c r="AV249" s="495"/>
      <c r="AW249" s="495"/>
      <c r="AX249" s="495"/>
      <c r="AY249" s="495"/>
      <c r="AZ249" s="495"/>
      <c r="BA249" s="495"/>
      <c r="BB249" s="495"/>
      <c r="BC249" s="495"/>
      <c r="BD249" s="495"/>
      <c r="BE249" s="495"/>
      <c r="BF249" s="495"/>
      <c r="BG249" s="495"/>
      <c r="BH249" s="495"/>
      <c r="BI249" s="495"/>
      <c r="BJ249" s="495"/>
      <c r="BK249" s="495"/>
      <c r="BL249" s="495"/>
      <c r="BM249" s="495"/>
      <c r="BN249" s="495"/>
      <c r="BO249" s="495"/>
      <c r="BP249" s="495"/>
      <c r="BQ249" s="495"/>
      <c r="BR249" s="495"/>
      <c r="BS249" s="495"/>
      <c r="BT249" s="495"/>
      <c r="BU249" s="495"/>
      <c r="BV249" s="495"/>
      <c r="BW249" s="495"/>
      <c r="BX249" s="495"/>
      <c r="BY249" s="495"/>
      <c r="BZ249" s="495"/>
      <c r="CA249" s="495"/>
      <c r="CB249" s="495"/>
      <c r="CC249" s="495"/>
      <c r="CD249" s="495"/>
      <c r="CE249" s="495"/>
      <c r="CF249" s="495"/>
      <c r="CG249" s="495"/>
      <c r="CH249" s="495"/>
      <c r="CI249" s="495"/>
      <c r="CJ249" s="495"/>
      <c r="CK249" s="495"/>
      <c r="CL249" s="495"/>
      <c r="CM249" s="495"/>
      <c r="CN249" s="495"/>
      <c r="CO249" s="495"/>
      <c r="CP249" s="495"/>
      <c r="CQ249" s="495"/>
      <c r="CR249" s="495"/>
      <c r="CS249" s="495"/>
      <c r="CT249" s="495"/>
      <c r="CU249" s="495"/>
      <c r="CV249" s="495"/>
      <c r="CW249" s="495"/>
      <c r="CX249" s="495"/>
      <c r="CY249" s="495"/>
      <c r="CZ249" s="495"/>
      <c r="DA249" s="495"/>
      <c r="DB249" s="495"/>
      <c r="DC249" s="495"/>
      <c r="DD249" s="495"/>
      <c r="DE249" s="495"/>
      <c r="DF249" s="495"/>
      <c r="DG249" s="495"/>
      <c r="DH249" s="495"/>
      <c r="DI249" s="495"/>
      <c r="DJ249" s="495"/>
      <c r="DK249" s="495"/>
      <c r="DL249" s="495"/>
      <c r="DM249" s="495"/>
      <c r="DN249" s="495"/>
      <c r="DO249" s="495"/>
      <c r="DP249" s="495"/>
      <c r="DQ249" s="495"/>
      <c r="DR249" s="495"/>
      <c r="DS249" s="495"/>
      <c r="DT249" s="495"/>
      <c r="DU249" s="495"/>
      <c r="DV249" s="495"/>
      <c r="DW249" s="495"/>
      <c r="DX249" s="495"/>
      <c r="DY249" s="495"/>
      <c r="DZ249" s="495"/>
      <c r="EA249" s="495"/>
      <c r="EB249" s="495"/>
      <c r="EC249" s="495"/>
      <c r="ED249" s="495"/>
      <c r="EE249" s="495"/>
      <c r="EF249" s="495"/>
      <c r="EG249" s="495"/>
      <c r="EH249" s="495"/>
      <c r="EI249" s="495"/>
      <c r="EJ249" s="495"/>
      <c r="EK249" s="495"/>
      <c r="EL249" s="495"/>
      <c r="EM249" s="495"/>
      <c r="EN249" s="495"/>
      <c r="EO249" s="495"/>
      <c r="EP249" s="495"/>
      <c r="EQ249" s="495"/>
      <c r="ER249" s="495"/>
      <c r="ES249" s="495"/>
      <c r="ET249" s="495"/>
      <c r="EU249" s="495"/>
      <c r="EV249" s="495"/>
      <c r="EW249" s="495"/>
      <c r="EX249" s="495"/>
      <c r="EY249" s="495"/>
      <c r="EZ249" s="495"/>
      <c r="FA249" s="495"/>
      <c r="FB249" s="495"/>
    </row>
    <row r="250" spans="1:158" s="325" customFormat="1" ht="15" hidden="1" customHeight="1" x14ac:dyDescent="0.25">
      <c r="A250" s="564" t="s">
        <v>290</v>
      </c>
      <c r="B250" s="465"/>
      <c r="C250" s="465"/>
      <c r="D250" s="465"/>
      <c r="E250" s="465"/>
      <c r="F250" s="465"/>
      <c r="G250" s="495"/>
      <c r="H250" s="495"/>
      <c r="I250" s="495"/>
      <c r="J250" s="495"/>
      <c r="K250" s="495"/>
      <c r="L250" s="495"/>
      <c r="M250" s="495"/>
      <c r="N250" s="495"/>
      <c r="O250" s="495"/>
      <c r="P250" s="495"/>
      <c r="Q250" s="495"/>
      <c r="R250" s="495"/>
      <c r="S250" s="495"/>
      <c r="T250" s="495"/>
      <c r="U250" s="495"/>
      <c r="V250" s="495"/>
      <c r="W250" s="495"/>
      <c r="X250" s="495"/>
      <c r="Y250" s="495"/>
      <c r="Z250" s="495"/>
      <c r="AA250" s="495"/>
      <c r="AB250" s="495"/>
      <c r="AC250" s="495"/>
      <c r="AD250" s="495"/>
      <c r="AE250" s="495"/>
      <c r="AF250" s="495"/>
      <c r="AG250" s="495"/>
      <c r="AH250" s="495"/>
      <c r="AI250" s="495"/>
      <c r="AJ250" s="495"/>
      <c r="AK250" s="495"/>
      <c r="AL250" s="495"/>
      <c r="AM250" s="495"/>
      <c r="AN250" s="495"/>
      <c r="AO250" s="495"/>
      <c r="AP250" s="495"/>
      <c r="AQ250" s="495"/>
      <c r="AR250" s="495"/>
      <c r="AS250" s="495"/>
      <c r="AT250" s="495"/>
      <c r="AU250" s="495"/>
      <c r="AV250" s="495"/>
      <c r="AW250" s="495"/>
      <c r="AX250" s="495"/>
      <c r="AY250" s="495"/>
      <c r="AZ250" s="495"/>
      <c r="BA250" s="495"/>
      <c r="BB250" s="495"/>
      <c r="BC250" s="495"/>
      <c r="BD250" s="495"/>
      <c r="BE250" s="495"/>
      <c r="BF250" s="495"/>
      <c r="BG250" s="495"/>
      <c r="BH250" s="495"/>
      <c r="BI250" s="495"/>
      <c r="BJ250" s="495"/>
      <c r="BK250" s="495"/>
      <c r="BL250" s="495"/>
      <c r="BM250" s="495"/>
      <c r="BN250" s="495"/>
      <c r="BO250" s="495"/>
      <c r="BP250" s="495"/>
      <c r="BQ250" s="495"/>
      <c r="BR250" s="495"/>
      <c r="BS250" s="495"/>
      <c r="BT250" s="495"/>
      <c r="BU250" s="495"/>
      <c r="BV250" s="495"/>
      <c r="BW250" s="495"/>
      <c r="BX250" s="495"/>
      <c r="BY250" s="495"/>
      <c r="BZ250" s="495"/>
      <c r="CA250" s="495"/>
      <c r="CB250" s="495"/>
      <c r="CC250" s="495"/>
      <c r="CD250" s="495"/>
      <c r="CE250" s="495"/>
      <c r="CF250" s="495"/>
      <c r="CG250" s="495"/>
      <c r="CH250" s="495"/>
      <c r="CI250" s="495"/>
      <c r="CJ250" s="495"/>
      <c r="CK250" s="495"/>
      <c r="CL250" s="495"/>
      <c r="CM250" s="495"/>
      <c r="CN250" s="495"/>
      <c r="CO250" s="495"/>
      <c r="CP250" s="495"/>
      <c r="CQ250" s="495"/>
      <c r="CR250" s="495"/>
      <c r="CS250" s="495"/>
      <c r="CT250" s="495"/>
      <c r="CU250" s="495"/>
      <c r="CV250" s="495"/>
      <c r="CW250" s="495"/>
      <c r="CX250" s="495"/>
      <c r="CY250" s="495"/>
      <c r="CZ250" s="495"/>
      <c r="DA250" s="495"/>
      <c r="DB250" s="495"/>
      <c r="DC250" s="495"/>
      <c r="DD250" s="495"/>
      <c r="DE250" s="495"/>
      <c r="DF250" s="495"/>
      <c r="DG250" s="495"/>
      <c r="DH250" s="495"/>
      <c r="DI250" s="495"/>
      <c r="DJ250" s="495"/>
      <c r="DK250" s="495"/>
      <c r="DL250" s="495"/>
      <c r="DM250" s="495"/>
      <c r="DN250" s="495"/>
      <c r="DO250" s="495"/>
      <c r="DP250" s="495"/>
      <c r="DQ250" s="495"/>
      <c r="DR250" s="495"/>
      <c r="DS250" s="495"/>
      <c r="DT250" s="495"/>
      <c r="DU250" s="495"/>
      <c r="DV250" s="495"/>
      <c r="DW250" s="495"/>
      <c r="DX250" s="495"/>
      <c r="DY250" s="495"/>
      <c r="DZ250" s="495"/>
      <c r="EA250" s="495"/>
      <c r="EB250" s="495"/>
      <c r="EC250" s="495"/>
      <c r="ED250" s="495"/>
      <c r="EE250" s="495"/>
      <c r="EF250" s="495"/>
      <c r="EG250" s="495"/>
      <c r="EH250" s="495"/>
      <c r="EI250" s="495"/>
      <c r="EJ250" s="495"/>
      <c r="EK250" s="495"/>
      <c r="EL250" s="495"/>
      <c r="EM250" s="495"/>
      <c r="EN250" s="495"/>
      <c r="EO250" s="495"/>
      <c r="EP250" s="495"/>
      <c r="EQ250" s="495"/>
      <c r="ER250" s="495"/>
      <c r="ES250" s="495"/>
      <c r="ET250" s="495"/>
      <c r="EU250" s="495"/>
      <c r="EV250" s="495"/>
      <c r="EW250" s="495"/>
      <c r="EX250" s="495"/>
      <c r="EY250" s="495"/>
      <c r="EZ250" s="495"/>
      <c r="FA250" s="495"/>
      <c r="FB250" s="495"/>
    </row>
    <row r="251" spans="1:158" s="325" customFormat="1" ht="15" hidden="1" customHeight="1" x14ac:dyDescent="0.25">
      <c r="A251" s="605" t="s">
        <v>150</v>
      </c>
      <c r="B251" s="225"/>
      <c r="C251" s="225"/>
      <c r="D251" s="225"/>
      <c r="E251" s="225"/>
      <c r="F251" s="225"/>
      <c r="G251" s="495"/>
      <c r="H251" s="495"/>
      <c r="I251" s="495"/>
      <c r="J251" s="495"/>
      <c r="K251" s="495"/>
      <c r="L251" s="495"/>
      <c r="M251" s="495"/>
      <c r="N251" s="495"/>
      <c r="O251" s="495"/>
      <c r="P251" s="495"/>
      <c r="Q251" s="495"/>
      <c r="R251" s="495"/>
      <c r="S251" s="495"/>
      <c r="T251" s="495"/>
      <c r="U251" s="495"/>
      <c r="V251" s="495"/>
      <c r="W251" s="495"/>
      <c r="X251" s="495"/>
      <c r="Y251" s="495"/>
      <c r="Z251" s="495"/>
      <c r="AA251" s="495"/>
      <c r="AB251" s="495"/>
      <c r="AC251" s="495"/>
      <c r="AD251" s="495"/>
      <c r="AE251" s="495"/>
      <c r="AF251" s="495"/>
      <c r="AG251" s="495"/>
      <c r="AH251" s="495"/>
      <c r="AI251" s="495"/>
      <c r="AJ251" s="495"/>
      <c r="AK251" s="495"/>
      <c r="AL251" s="495"/>
      <c r="AM251" s="495"/>
      <c r="AN251" s="495"/>
      <c r="AO251" s="495"/>
      <c r="AP251" s="495"/>
      <c r="AQ251" s="495"/>
      <c r="AR251" s="495"/>
      <c r="AS251" s="495"/>
      <c r="AT251" s="495"/>
      <c r="AU251" s="495"/>
      <c r="AV251" s="495"/>
      <c r="AW251" s="495"/>
      <c r="AX251" s="495"/>
      <c r="AY251" s="495"/>
      <c r="AZ251" s="495"/>
      <c r="BA251" s="495"/>
      <c r="BB251" s="495"/>
      <c r="BC251" s="495"/>
      <c r="BD251" s="495"/>
      <c r="BE251" s="495"/>
      <c r="BF251" s="495"/>
      <c r="BG251" s="495"/>
      <c r="BH251" s="495"/>
      <c r="BI251" s="495"/>
      <c r="BJ251" s="495"/>
      <c r="BK251" s="495"/>
      <c r="BL251" s="495"/>
      <c r="BM251" s="495"/>
      <c r="BN251" s="495"/>
      <c r="BO251" s="495"/>
      <c r="BP251" s="495"/>
      <c r="BQ251" s="495"/>
      <c r="BR251" s="495"/>
      <c r="BS251" s="495"/>
      <c r="BT251" s="495"/>
      <c r="BU251" s="495"/>
      <c r="BV251" s="495"/>
      <c r="BW251" s="495"/>
      <c r="BX251" s="495"/>
      <c r="BY251" s="495"/>
      <c r="BZ251" s="495"/>
      <c r="CA251" s="495"/>
      <c r="CB251" s="495"/>
      <c r="CC251" s="495"/>
      <c r="CD251" s="495"/>
      <c r="CE251" s="495"/>
      <c r="CF251" s="495"/>
      <c r="CG251" s="495"/>
      <c r="CH251" s="495"/>
      <c r="CI251" s="495"/>
      <c r="CJ251" s="495"/>
      <c r="CK251" s="495"/>
      <c r="CL251" s="495"/>
      <c r="CM251" s="495"/>
      <c r="CN251" s="495"/>
      <c r="CO251" s="495"/>
      <c r="CP251" s="495"/>
      <c r="CQ251" s="495"/>
      <c r="CR251" s="495"/>
      <c r="CS251" s="495"/>
      <c r="CT251" s="495"/>
      <c r="CU251" s="495"/>
      <c r="CV251" s="495"/>
      <c r="CW251" s="495"/>
      <c r="CX251" s="495"/>
      <c r="CY251" s="495"/>
      <c r="CZ251" s="495"/>
      <c r="DA251" s="495"/>
      <c r="DB251" s="495"/>
      <c r="DC251" s="495"/>
      <c r="DD251" s="495"/>
      <c r="DE251" s="495"/>
      <c r="DF251" s="495"/>
      <c r="DG251" s="495"/>
      <c r="DH251" s="495"/>
      <c r="DI251" s="495"/>
      <c r="DJ251" s="495"/>
      <c r="DK251" s="495"/>
      <c r="DL251" s="495"/>
      <c r="DM251" s="495"/>
      <c r="DN251" s="495"/>
      <c r="DO251" s="495"/>
      <c r="DP251" s="495"/>
      <c r="DQ251" s="495"/>
      <c r="DR251" s="495"/>
      <c r="DS251" s="495"/>
      <c r="DT251" s="495"/>
      <c r="DU251" s="495"/>
      <c r="DV251" s="495"/>
      <c r="DW251" s="495"/>
      <c r="DX251" s="495"/>
      <c r="DY251" s="495"/>
      <c r="DZ251" s="495"/>
      <c r="EA251" s="495"/>
      <c r="EB251" s="495"/>
      <c r="EC251" s="495"/>
      <c r="ED251" s="495"/>
      <c r="EE251" s="495"/>
      <c r="EF251" s="495"/>
      <c r="EG251" s="495"/>
      <c r="EH251" s="495"/>
      <c r="EI251" s="495"/>
      <c r="EJ251" s="495"/>
      <c r="EK251" s="495"/>
      <c r="EL251" s="495"/>
      <c r="EM251" s="495"/>
      <c r="EN251" s="495"/>
      <c r="EO251" s="495"/>
      <c r="EP251" s="495"/>
      <c r="EQ251" s="495"/>
      <c r="ER251" s="495"/>
      <c r="ES251" s="495"/>
      <c r="ET251" s="495"/>
      <c r="EU251" s="495"/>
      <c r="EV251" s="495"/>
      <c r="EW251" s="495"/>
      <c r="EX251" s="495"/>
      <c r="EY251" s="495"/>
      <c r="EZ251" s="495"/>
      <c r="FA251" s="495"/>
      <c r="FB251" s="495"/>
    </row>
    <row r="252" spans="1:158" s="325" customFormat="1" ht="15" hidden="1" customHeight="1" x14ac:dyDescent="0.25">
      <c r="A252" s="609" t="s">
        <v>116</v>
      </c>
      <c r="B252" s="225"/>
      <c r="C252" s="225"/>
      <c r="D252" s="225"/>
      <c r="E252" s="225"/>
      <c r="F252" s="225"/>
      <c r="G252" s="495"/>
      <c r="H252" s="495"/>
      <c r="I252" s="495"/>
      <c r="J252" s="495"/>
      <c r="K252" s="495"/>
      <c r="L252" s="495"/>
      <c r="M252" s="495"/>
      <c r="N252" s="495"/>
      <c r="O252" s="495"/>
      <c r="P252" s="495"/>
      <c r="Q252" s="495"/>
      <c r="R252" s="495"/>
      <c r="S252" s="495"/>
      <c r="T252" s="495"/>
      <c r="U252" s="495"/>
      <c r="V252" s="495"/>
      <c r="W252" s="495"/>
      <c r="X252" s="495"/>
      <c r="Y252" s="495"/>
      <c r="Z252" s="495"/>
      <c r="AA252" s="495"/>
      <c r="AB252" s="495"/>
      <c r="AC252" s="495"/>
      <c r="AD252" s="495"/>
      <c r="AE252" s="495"/>
      <c r="AF252" s="495"/>
      <c r="AG252" s="495"/>
      <c r="AH252" s="495"/>
      <c r="AI252" s="495"/>
      <c r="AJ252" s="495"/>
      <c r="AK252" s="495"/>
      <c r="AL252" s="495"/>
      <c r="AM252" s="495"/>
      <c r="AN252" s="495"/>
      <c r="AO252" s="495"/>
      <c r="AP252" s="495"/>
      <c r="AQ252" s="495"/>
      <c r="AR252" s="495"/>
      <c r="AS252" s="495"/>
      <c r="AT252" s="495"/>
      <c r="AU252" s="495"/>
      <c r="AV252" s="495"/>
      <c r="AW252" s="495"/>
      <c r="AX252" s="495"/>
      <c r="AY252" s="495"/>
      <c r="AZ252" s="495"/>
      <c r="BA252" s="495"/>
      <c r="BB252" s="495"/>
      <c r="BC252" s="495"/>
      <c r="BD252" s="495"/>
      <c r="BE252" s="495"/>
      <c r="BF252" s="495"/>
      <c r="BG252" s="495"/>
      <c r="BH252" s="495"/>
      <c r="BI252" s="495"/>
      <c r="BJ252" s="495"/>
      <c r="BK252" s="495"/>
      <c r="BL252" s="495"/>
      <c r="BM252" s="495"/>
      <c r="BN252" s="495"/>
      <c r="BO252" s="495"/>
      <c r="BP252" s="495"/>
      <c r="BQ252" s="495"/>
      <c r="BR252" s="495"/>
      <c r="BS252" s="495"/>
      <c r="BT252" s="495"/>
      <c r="BU252" s="495"/>
      <c r="BV252" s="495"/>
      <c r="BW252" s="495"/>
      <c r="BX252" s="495"/>
      <c r="BY252" s="495"/>
      <c r="BZ252" s="495"/>
      <c r="CA252" s="495"/>
      <c r="CB252" s="495"/>
      <c r="CC252" s="495"/>
      <c r="CD252" s="495"/>
      <c r="CE252" s="495"/>
      <c r="CF252" s="495"/>
      <c r="CG252" s="495"/>
      <c r="CH252" s="495"/>
      <c r="CI252" s="495"/>
      <c r="CJ252" s="495"/>
      <c r="CK252" s="495"/>
      <c r="CL252" s="495"/>
      <c r="CM252" s="495"/>
      <c r="CN252" s="495"/>
      <c r="CO252" s="495"/>
      <c r="CP252" s="495"/>
      <c r="CQ252" s="495"/>
      <c r="CR252" s="495"/>
      <c r="CS252" s="495"/>
      <c r="CT252" s="495"/>
      <c r="CU252" s="495"/>
      <c r="CV252" s="495"/>
      <c r="CW252" s="495"/>
      <c r="CX252" s="495"/>
      <c r="CY252" s="495"/>
      <c r="CZ252" s="495"/>
      <c r="DA252" s="495"/>
      <c r="DB252" s="495"/>
      <c r="DC252" s="495"/>
      <c r="DD252" s="495"/>
      <c r="DE252" s="495"/>
      <c r="DF252" s="495"/>
      <c r="DG252" s="495"/>
      <c r="DH252" s="495"/>
      <c r="DI252" s="495"/>
      <c r="DJ252" s="495"/>
      <c r="DK252" s="495"/>
      <c r="DL252" s="495"/>
      <c r="DM252" s="495"/>
      <c r="DN252" s="495"/>
      <c r="DO252" s="495"/>
      <c r="DP252" s="495"/>
      <c r="DQ252" s="495"/>
      <c r="DR252" s="495"/>
      <c r="DS252" s="495"/>
      <c r="DT252" s="495"/>
      <c r="DU252" s="495"/>
      <c r="DV252" s="495"/>
      <c r="DW252" s="495"/>
      <c r="DX252" s="495"/>
      <c r="DY252" s="495"/>
      <c r="DZ252" s="495"/>
      <c r="EA252" s="495"/>
      <c r="EB252" s="495"/>
      <c r="EC252" s="495"/>
      <c r="ED252" s="495"/>
      <c r="EE252" s="495"/>
      <c r="EF252" s="495"/>
      <c r="EG252" s="495"/>
      <c r="EH252" s="495"/>
      <c r="EI252" s="495"/>
      <c r="EJ252" s="495"/>
      <c r="EK252" s="495"/>
      <c r="EL252" s="495"/>
      <c r="EM252" s="495"/>
      <c r="EN252" s="495"/>
      <c r="EO252" s="495"/>
      <c r="EP252" s="495"/>
      <c r="EQ252" s="495"/>
      <c r="ER252" s="495"/>
      <c r="ES252" s="495"/>
      <c r="ET252" s="495"/>
      <c r="EU252" s="495"/>
      <c r="EV252" s="495"/>
      <c r="EW252" s="495"/>
      <c r="EX252" s="495"/>
      <c r="EY252" s="495"/>
      <c r="EZ252" s="495"/>
      <c r="FA252" s="495"/>
      <c r="FB252" s="495"/>
    </row>
    <row r="253" spans="1:158" s="325" customFormat="1" ht="15" hidden="1" customHeight="1" x14ac:dyDescent="0.25">
      <c r="A253" s="553" t="s">
        <v>64</v>
      </c>
      <c r="B253" s="225"/>
      <c r="C253" s="225">
        <v>40</v>
      </c>
      <c r="D253" s="225"/>
      <c r="E253" s="225"/>
      <c r="F253" s="225"/>
      <c r="G253" s="495"/>
      <c r="H253" s="495"/>
      <c r="I253" s="495"/>
      <c r="J253" s="495"/>
      <c r="K253" s="495"/>
      <c r="L253" s="495"/>
      <c r="M253" s="495"/>
      <c r="N253" s="495"/>
      <c r="O253" s="495"/>
      <c r="P253" s="495"/>
      <c r="Q253" s="495"/>
      <c r="R253" s="495"/>
      <c r="S253" s="495"/>
      <c r="T253" s="495"/>
      <c r="U253" s="495"/>
      <c r="V253" s="495"/>
      <c r="W253" s="495"/>
      <c r="X253" s="495"/>
      <c r="Y253" s="495"/>
      <c r="Z253" s="495"/>
      <c r="AA253" s="495"/>
      <c r="AB253" s="495"/>
      <c r="AC253" s="495"/>
      <c r="AD253" s="495"/>
      <c r="AE253" s="495"/>
      <c r="AF253" s="495"/>
      <c r="AG253" s="495"/>
      <c r="AH253" s="495"/>
      <c r="AI253" s="495"/>
      <c r="AJ253" s="495"/>
      <c r="AK253" s="495"/>
      <c r="AL253" s="495"/>
      <c r="AM253" s="495"/>
      <c r="AN253" s="495"/>
      <c r="AO253" s="495"/>
      <c r="AP253" s="495"/>
      <c r="AQ253" s="495"/>
      <c r="AR253" s="495"/>
      <c r="AS253" s="495"/>
      <c r="AT253" s="495"/>
      <c r="AU253" s="495"/>
      <c r="AV253" s="495"/>
      <c r="AW253" s="495"/>
      <c r="AX253" s="495"/>
      <c r="AY253" s="495"/>
      <c r="AZ253" s="495"/>
      <c r="BA253" s="495"/>
      <c r="BB253" s="495"/>
      <c r="BC253" s="495"/>
      <c r="BD253" s="495"/>
      <c r="BE253" s="495"/>
      <c r="BF253" s="495"/>
      <c r="BG253" s="495"/>
      <c r="BH253" s="495"/>
      <c r="BI253" s="495"/>
      <c r="BJ253" s="495"/>
      <c r="BK253" s="495"/>
      <c r="BL253" s="495"/>
      <c r="BM253" s="495"/>
      <c r="BN253" s="495"/>
      <c r="BO253" s="495"/>
      <c r="BP253" s="495"/>
      <c r="BQ253" s="495"/>
      <c r="BR253" s="495"/>
      <c r="BS253" s="495"/>
      <c r="BT253" s="495"/>
      <c r="BU253" s="495"/>
      <c r="BV253" s="495"/>
      <c r="BW253" s="495"/>
      <c r="BX253" s="495"/>
      <c r="BY253" s="495"/>
      <c r="BZ253" s="495"/>
      <c r="CA253" s="495"/>
      <c r="CB253" s="495"/>
      <c r="CC253" s="495"/>
      <c r="CD253" s="495"/>
      <c r="CE253" s="495"/>
      <c r="CF253" s="495"/>
      <c r="CG253" s="495"/>
      <c r="CH253" s="495"/>
      <c r="CI253" s="495"/>
      <c r="CJ253" s="495"/>
      <c r="CK253" s="495"/>
      <c r="CL253" s="495"/>
      <c r="CM253" s="495"/>
      <c r="CN253" s="495"/>
      <c r="CO253" s="495"/>
      <c r="CP253" s="495"/>
      <c r="CQ253" s="495"/>
      <c r="CR253" s="495"/>
      <c r="CS253" s="495"/>
      <c r="CT253" s="495"/>
      <c r="CU253" s="495"/>
      <c r="CV253" s="495"/>
      <c r="CW253" s="495"/>
      <c r="CX253" s="495"/>
      <c r="CY253" s="495"/>
      <c r="CZ253" s="495"/>
      <c r="DA253" s="495"/>
      <c r="DB253" s="495"/>
      <c r="DC253" s="495"/>
      <c r="DD253" s="495"/>
      <c r="DE253" s="495"/>
      <c r="DF253" s="495"/>
      <c r="DG253" s="495"/>
      <c r="DH253" s="495"/>
      <c r="DI253" s="495"/>
      <c r="DJ253" s="495"/>
      <c r="DK253" s="495"/>
      <c r="DL253" s="495"/>
      <c r="DM253" s="495"/>
      <c r="DN253" s="495"/>
      <c r="DO253" s="495"/>
      <c r="DP253" s="495"/>
      <c r="DQ253" s="495"/>
      <c r="DR253" s="495"/>
      <c r="DS253" s="495"/>
      <c r="DT253" s="495"/>
      <c r="DU253" s="495"/>
      <c r="DV253" s="495"/>
      <c r="DW253" s="495"/>
      <c r="DX253" s="495"/>
      <c r="DY253" s="495"/>
      <c r="DZ253" s="495"/>
      <c r="EA253" s="495"/>
      <c r="EB253" s="495"/>
      <c r="EC253" s="495"/>
      <c r="ED253" s="495"/>
      <c r="EE253" s="495"/>
      <c r="EF253" s="495"/>
      <c r="EG253" s="495"/>
      <c r="EH253" s="495"/>
      <c r="EI253" s="495"/>
      <c r="EJ253" s="495"/>
      <c r="EK253" s="495"/>
      <c r="EL253" s="495"/>
      <c r="EM253" s="495"/>
      <c r="EN253" s="495"/>
      <c r="EO253" s="495"/>
      <c r="EP253" s="495"/>
      <c r="EQ253" s="495"/>
      <c r="ER253" s="495"/>
      <c r="ES253" s="495"/>
      <c r="ET253" s="495"/>
      <c r="EU253" s="495"/>
      <c r="EV253" s="495"/>
      <c r="EW253" s="495"/>
      <c r="EX253" s="495"/>
      <c r="EY253" s="495"/>
      <c r="EZ253" s="495"/>
      <c r="FA253" s="495"/>
      <c r="FB253" s="495"/>
    </row>
    <row r="254" spans="1:158" s="325" customFormat="1" ht="45" hidden="1" x14ac:dyDescent="0.25">
      <c r="A254" s="553" t="s">
        <v>256</v>
      </c>
      <c r="B254" s="465"/>
      <c r="C254" s="225"/>
      <c r="D254" s="362"/>
      <c r="E254" s="362"/>
      <c r="F254" s="362"/>
      <c r="G254" s="495"/>
      <c r="H254" s="495"/>
      <c r="I254" s="495"/>
      <c r="J254" s="495"/>
      <c r="K254" s="495"/>
      <c r="L254" s="495"/>
      <c r="M254" s="495"/>
      <c r="N254" s="495"/>
      <c r="O254" s="495"/>
      <c r="P254" s="495"/>
      <c r="Q254" s="495"/>
      <c r="R254" s="495"/>
      <c r="S254" s="495"/>
      <c r="T254" s="495"/>
      <c r="U254" s="495"/>
      <c r="V254" s="495"/>
      <c r="W254" s="495"/>
      <c r="X254" s="495"/>
      <c r="Y254" s="495"/>
      <c r="Z254" s="495"/>
      <c r="AA254" s="495"/>
      <c r="AB254" s="495"/>
      <c r="AC254" s="495"/>
      <c r="AD254" s="495"/>
      <c r="AE254" s="495"/>
      <c r="AF254" s="495"/>
      <c r="AG254" s="495"/>
      <c r="AH254" s="495"/>
      <c r="AI254" s="495"/>
      <c r="AJ254" s="495"/>
      <c r="AK254" s="495"/>
      <c r="AL254" s="495"/>
      <c r="AM254" s="495"/>
      <c r="AN254" s="495"/>
      <c r="AO254" s="495"/>
      <c r="AP254" s="495"/>
      <c r="AQ254" s="495"/>
      <c r="AR254" s="495"/>
      <c r="AS254" s="495"/>
      <c r="AT254" s="495"/>
      <c r="AU254" s="495"/>
      <c r="AV254" s="495"/>
      <c r="AW254" s="495"/>
      <c r="AX254" s="495"/>
      <c r="AY254" s="495"/>
      <c r="AZ254" s="495"/>
      <c r="BA254" s="495"/>
      <c r="BB254" s="495"/>
      <c r="BC254" s="495"/>
      <c r="BD254" s="495"/>
      <c r="BE254" s="495"/>
      <c r="BF254" s="495"/>
      <c r="BG254" s="495"/>
      <c r="BH254" s="495"/>
      <c r="BI254" s="495"/>
      <c r="BJ254" s="495"/>
      <c r="BK254" s="495"/>
      <c r="BL254" s="495"/>
      <c r="BM254" s="495"/>
      <c r="BN254" s="495"/>
      <c r="BO254" s="495"/>
      <c r="BP254" s="495"/>
      <c r="BQ254" s="495"/>
      <c r="BR254" s="495"/>
      <c r="BS254" s="495"/>
      <c r="BT254" s="495"/>
      <c r="BU254" s="495"/>
      <c r="BV254" s="495"/>
      <c r="BW254" s="495"/>
      <c r="BX254" s="495"/>
      <c r="BY254" s="495"/>
      <c r="BZ254" s="495"/>
      <c r="CA254" s="495"/>
      <c r="CB254" s="495"/>
      <c r="CC254" s="495"/>
      <c r="CD254" s="495"/>
      <c r="CE254" s="495"/>
      <c r="CF254" s="495"/>
      <c r="CG254" s="495"/>
      <c r="CH254" s="495"/>
      <c r="CI254" s="495"/>
      <c r="CJ254" s="495"/>
      <c r="CK254" s="495"/>
      <c r="CL254" s="495"/>
      <c r="CM254" s="495"/>
      <c r="CN254" s="495"/>
      <c r="CO254" s="495"/>
      <c r="CP254" s="495"/>
      <c r="CQ254" s="495"/>
      <c r="CR254" s="495"/>
      <c r="CS254" s="495"/>
      <c r="CT254" s="495"/>
      <c r="CU254" s="495"/>
      <c r="CV254" s="495"/>
      <c r="CW254" s="495"/>
      <c r="CX254" s="495"/>
      <c r="CY254" s="495"/>
      <c r="CZ254" s="495"/>
      <c r="DA254" s="495"/>
      <c r="DB254" s="495"/>
      <c r="DC254" s="495"/>
      <c r="DD254" s="495"/>
      <c r="DE254" s="495"/>
      <c r="DF254" s="495"/>
      <c r="DG254" s="495"/>
      <c r="DH254" s="495"/>
      <c r="DI254" s="495"/>
      <c r="DJ254" s="495"/>
      <c r="DK254" s="495"/>
      <c r="DL254" s="495"/>
      <c r="DM254" s="495"/>
      <c r="DN254" s="495"/>
      <c r="DO254" s="495"/>
      <c r="DP254" s="495"/>
      <c r="DQ254" s="495"/>
      <c r="DR254" s="495"/>
      <c r="DS254" s="495"/>
      <c r="DT254" s="495"/>
      <c r="DU254" s="495"/>
      <c r="DV254" s="495"/>
      <c r="DW254" s="495"/>
      <c r="DX254" s="495"/>
      <c r="DY254" s="495"/>
      <c r="DZ254" s="495"/>
      <c r="EA254" s="495"/>
      <c r="EB254" s="495"/>
      <c r="EC254" s="495"/>
      <c r="ED254" s="495"/>
      <c r="EE254" s="495"/>
      <c r="EF254" s="495"/>
      <c r="EG254" s="495"/>
      <c r="EH254" s="495"/>
      <c r="EI254" s="495"/>
      <c r="EJ254" s="495"/>
      <c r="EK254" s="495"/>
      <c r="EL254" s="495"/>
      <c r="EM254" s="495"/>
      <c r="EN254" s="495"/>
      <c r="EO254" s="495"/>
      <c r="EP254" s="495"/>
      <c r="EQ254" s="495"/>
      <c r="ER254" s="495"/>
      <c r="ES254" s="495"/>
      <c r="ET254" s="495"/>
      <c r="EU254" s="495"/>
      <c r="EV254" s="495"/>
      <c r="EW254" s="495"/>
      <c r="EX254" s="495"/>
      <c r="EY254" s="495"/>
      <c r="EZ254" s="495"/>
      <c r="FA254" s="495"/>
      <c r="FB254" s="495"/>
    </row>
    <row r="255" spans="1:158" s="325" customFormat="1" ht="30.75" hidden="1" customHeight="1" x14ac:dyDescent="0.25">
      <c r="A255" s="553" t="s">
        <v>192</v>
      </c>
      <c r="B255" s="225"/>
      <c r="C255" s="225"/>
      <c r="D255" s="225"/>
      <c r="E255" s="225"/>
      <c r="F255" s="225"/>
      <c r="G255" s="495"/>
      <c r="H255" s="495"/>
      <c r="I255" s="495"/>
      <c r="J255" s="495"/>
      <c r="K255" s="495"/>
      <c r="L255" s="495"/>
      <c r="M255" s="495"/>
      <c r="N255" s="495"/>
      <c r="O255" s="495"/>
      <c r="P255" s="495"/>
      <c r="Q255" s="495"/>
      <c r="R255" s="495"/>
      <c r="S255" s="495"/>
      <c r="T255" s="495"/>
      <c r="U255" s="495"/>
      <c r="V255" s="495"/>
      <c r="W255" s="495"/>
      <c r="X255" s="495"/>
      <c r="Y255" s="495"/>
      <c r="Z255" s="495"/>
      <c r="AA255" s="495"/>
      <c r="AB255" s="495"/>
      <c r="AC255" s="495"/>
      <c r="AD255" s="495"/>
      <c r="AE255" s="495"/>
      <c r="AF255" s="495"/>
      <c r="AG255" s="495"/>
      <c r="AH255" s="495"/>
      <c r="AI255" s="495"/>
      <c r="AJ255" s="495"/>
      <c r="AK255" s="495"/>
      <c r="AL255" s="495"/>
      <c r="AM255" s="495"/>
      <c r="AN255" s="495"/>
      <c r="AO255" s="495"/>
      <c r="AP255" s="495"/>
      <c r="AQ255" s="495"/>
      <c r="AR255" s="495"/>
      <c r="AS255" s="495"/>
      <c r="AT255" s="495"/>
      <c r="AU255" s="495"/>
      <c r="AV255" s="495"/>
      <c r="AW255" s="495"/>
      <c r="AX255" s="495"/>
      <c r="AY255" s="495"/>
      <c r="AZ255" s="495"/>
      <c r="BA255" s="495"/>
      <c r="BB255" s="495"/>
      <c r="BC255" s="495"/>
      <c r="BD255" s="495"/>
      <c r="BE255" s="495"/>
      <c r="BF255" s="495"/>
      <c r="BG255" s="495"/>
      <c r="BH255" s="495"/>
      <c r="BI255" s="495"/>
      <c r="BJ255" s="495"/>
      <c r="BK255" s="495"/>
      <c r="BL255" s="495"/>
      <c r="BM255" s="495"/>
      <c r="BN255" s="495"/>
      <c r="BO255" s="495"/>
      <c r="BP255" s="495"/>
      <c r="BQ255" s="495"/>
      <c r="BR255" s="495"/>
      <c r="BS255" s="495"/>
      <c r="BT255" s="495"/>
      <c r="BU255" s="495"/>
      <c r="BV255" s="495"/>
      <c r="BW255" s="495"/>
      <c r="BX255" s="495"/>
      <c r="BY255" s="495"/>
      <c r="BZ255" s="495"/>
      <c r="CA255" s="495"/>
      <c r="CB255" s="495"/>
      <c r="CC255" s="495"/>
      <c r="CD255" s="495"/>
      <c r="CE255" s="495"/>
      <c r="CF255" s="495"/>
      <c r="CG255" s="495"/>
      <c r="CH255" s="495"/>
      <c r="CI255" s="495"/>
      <c r="CJ255" s="495"/>
      <c r="CK255" s="495"/>
      <c r="CL255" s="495"/>
      <c r="CM255" s="495"/>
      <c r="CN255" s="495"/>
      <c r="CO255" s="495"/>
      <c r="CP255" s="495"/>
      <c r="CQ255" s="495"/>
      <c r="CR255" s="495"/>
      <c r="CS255" s="495"/>
      <c r="CT255" s="495"/>
      <c r="CU255" s="495"/>
      <c r="CV255" s="495"/>
      <c r="CW255" s="495"/>
      <c r="CX255" s="495"/>
      <c r="CY255" s="495"/>
      <c r="CZ255" s="495"/>
      <c r="DA255" s="495"/>
      <c r="DB255" s="495"/>
      <c r="DC255" s="495"/>
      <c r="DD255" s="495"/>
      <c r="DE255" s="495"/>
      <c r="DF255" s="495"/>
      <c r="DG255" s="495"/>
      <c r="DH255" s="495"/>
      <c r="DI255" s="495"/>
      <c r="DJ255" s="495"/>
      <c r="DK255" s="495"/>
      <c r="DL255" s="495"/>
      <c r="DM255" s="495"/>
      <c r="DN255" s="495"/>
      <c r="DO255" s="495"/>
      <c r="DP255" s="495"/>
      <c r="DQ255" s="495"/>
      <c r="DR255" s="495"/>
      <c r="DS255" s="495"/>
      <c r="DT255" s="495"/>
      <c r="DU255" s="495"/>
      <c r="DV255" s="495"/>
      <c r="DW255" s="495"/>
      <c r="DX255" s="495"/>
      <c r="DY255" s="495"/>
      <c r="DZ255" s="495"/>
      <c r="EA255" s="495"/>
      <c r="EB255" s="495"/>
      <c r="EC255" s="495"/>
      <c r="ED255" s="495"/>
      <c r="EE255" s="495"/>
      <c r="EF255" s="495"/>
      <c r="EG255" s="495"/>
      <c r="EH255" s="495"/>
      <c r="EI255" s="495"/>
      <c r="EJ255" s="495"/>
      <c r="EK255" s="495"/>
      <c r="EL255" s="495"/>
      <c r="EM255" s="495"/>
      <c r="EN255" s="495"/>
      <c r="EO255" s="495"/>
      <c r="EP255" s="495"/>
      <c r="EQ255" s="495"/>
      <c r="ER255" s="495"/>
      <c r="ES255" s="495"/>
      <c r="ET255" s="495"/>
      <c r="EU255" s="495"/>
      <c r="EV255" s="495"/>
      <c r="EW255" s="495"/>
      <c r="EX255" s="495"/>
      <c r="EY255" s="495"/>
      <c r="EZ255" s="495"/>
      <c r="FA255" s="495"/>
      <c r="FB255" s="495"/>
    </row>
    <row r="256" spans="1:158" s="325" customFormat="1" ht="29.25" hidden="1" customHeight="1" x14ac:dyDescent="0.25">
      <c r="A256" s="236" t="s">
        <v>142</v>
      </c>
      <c r="B256" s="225"/>
      <c r="C256" s="225">
        <v>50</v>
      </c>
      <c r="D256" s="225"/>
      <c r="E256" s="225"/>
      <c r="F256" s="225"/>
      <c r="G256" s="495"/>
      <c r="H256" s="495"/>
      <c r="I256" s="495"/>
      <c r="J256" s="495"/>
      <c r="K256" s="495"/>
      <c r="L256" s="495"/>
      <c r="M256" s="495"/>
      <c r="N256" s="495"/>
      <c r="O256" s="495"/>
      <c r="P256" s="495"/>
      <c r="Q256" s="495"/>
      <c r="R256" s="495"/>
      <c r="S256" s="495"/>
      <c r="T256" s="495"/>
      <c r="U256" s="495"/>
      <c r="V256" s="495"/>
      <c r="W256" s="495"/>
      <c r="X256" s="495"/>
      <c r="Y256" s="495"/>
      <c r="Z256" s="495"/>
      <c r="AA256" s="495"/>
      <c r="AB256" s="495"/>
      <c r="AC256" s="495"/>
      <c r="AD256" s="495"/>
      <c r="AE256" s="495"/>
      <c r="AF256" s="495"/>
      <c r="AG256" s="495"/>
      <c r="AH256" s="495"/>
      <c r="AI256" s="495"/>
      <c r="AJ256" s="495"/>
      <c r="AK256" s="495"/>
      <c r="AL256" s="495"/>
      <c r="AM256" s="495"/>
      <c r="AN256" s="495"/>
      <c r="AO256" s="495"/>
      <c r="AP256" s="495"/>
      <c r="AQ256" s="495"/>
      <c r="AR256" s="495"/>
      <c r="AS256" s="495"/>
      <c r="AT256" s="495"/>
      <c r="AU256" s="495"/>
      <c r="AV256" s="495"/>
      <c r="AW256" s="495"/>
      <c r="AX256" s="495"/>
      <c r="AY256" s="495"/>
      <c r="AZ256" s="495"/>
      <c r="BA256" s="495"/>
      <c r="BB256" s="495"/>
      <c r="BC256" s="495"/>
      <c r="BD256" s="495"/>
      <c r="BE256" s="495"/>
      <c r="BF256" s="495"/>
      <c r="BG256" s="495"/>
      <c r="BH256" s="495"/>
      <c r="BI256" s="495"/>
      <c r="BJ256" s="495"/>
      <c r="BK256" s="495"/>
      <c r="BL256" s="495"/>
      <c r="BM256" s="495"/>
      <c r="BN256" s="495"/>
      <c r="BO256" s="495"/>
      <c r="BP256" s="495"/>
      <c r="BQ256" s="495"/>
      <c r="BR256" s="495"/>
      <c r="BS256" s="495"/>
      <c r="BT256" s="495"/>
      <c r="BU256" s="495"/>
      <c r="BV256" s="495"/>
      <c r="BW256" s="495"/>
      <c r="BX256" s="495"/>
      <c r="BY256" s="495"/>
      <c r="BZ256" s="495"/>
      <c r="CA256" s="495"/>
      <c r="CB256" s="495"/>
      <c r="CC256" s="495"/>
      <c r="CD256" s="495"/>
      <c r="CE256" s="495"/>
      <c r="CF256" s="495"/>
      <c r="CG256" s="495"/>
      <c r="CH256" s="495"/>
      <c r="CI256" s="495"/>
      <c r="CJ256" s="495"/>
      <c r="CK256" s="495"/>
      <c r="CL256" s="495"/>
      <c r="CM256" s="495"/>
      <c r="CN256" s="495"/>
      <c r="CO256" s="495"/>
      <c r="CP256" s="495"/>
      <c r="CQ256" s="495"/>
      <c r="CR256" s="495"/>
      <c r="CS256" s="495"/>
      <c r="CT256" s="495"/>
      <c r="CU256" s="495"/>
      <c r="CV256" s="495"/>
      <c r="CW256" s="495"/>
      <c r="CX256" s="495"/>
      <c r="CY256" s="495"/>
      <c r="CZ256" s="495"/>
      <c r="DA256" s="495"/>
      <c r="DB256" s="495"/>
      <c r="DC256" s="495"/>
      <c r="DD256" s="495"/>
      <c r="DE256" s="495"/>
      <c r="DF256" s="495"/>
      <c r="DG256" s="495"/>
      <c r="DH256" s="495"/>
      <c r="DI256" s="495"/>
      <c r="DJ256" s="495"/>
      <c r="DK256" s="495"/>
      <c r="DL256" s="495"/>
      <c r="DM256" s="495"/>
      <c r="DN256" s="495"/>
      <c r="DO256" s="495"/>
      <c r="DP256" s="495"/>
      <c r="DQ256" s="495"/>
      <c r="DR256" s="495"/>
      <c r="DS256" s="495"/>
      <c r="DT256" s="495"/>
      <c r="DU256" s="495"/>
      <c r="DV256" s="495"/>
      <c r="DW256" s="495"/>
      <c r="DX256" s="495"/>
      <c r="DY256" s="495"/>
      <c r="DZ256" s="495"/>
      <c r="EA256" s="495"/>
      <c r="EB256" s="495"/>
      <c r="EC256" s="495"/>
      <c r="ED256" s="495"/>
      <c r="EE256" s="495"/>
      <c r="EF256" s="495"/>
      <c r="EG256" s="495"/>
      <c r="EH256" s="495"/>
      <c r="EI256" s="495"/>
      <c r="EJ256" s="495"/>
      <c r="EK256" s="495"/>
      <c r="EL256" s="495"/>
      <c r="EM256" s="495"/>
      <c r="EN256" s="495"/>
      <c r="EO256" s="495"/>
      <c r="EP256" s="495"/>
      <c r="EQ256" s="495"/>
      <c r="ER256" s="495"/>
      <c r="ES256" s="495"/>
      <c r="ET256" s="495"/>
      <c r="EU256" s="495"/>
      <c r="EV256" s="495"/>
      <c r="EW256" s="495"/>
      <c r="EX256" s="495"/>
      <c r="EY256" s="495"/>
      <c r="EZ256" s="495"/>
      <c r="FA256" s="495"/>
      <c r="FB256" s="495"/>
    </row>
    <row r="257" spans="1:158" s="325" customFormat="1" ht="15" hidden="1" customHeight="1" x14ac:dyDescent="0.25">
      <c r="A257" s="553" t="s">
        <v>161</v>
      </c>
      <c r="B257" s="444"/>
      <c r="C257" s="225"/>
      <c r="D257" s="225"/>
      <c r="E257" s="225"/>
      <c r="F257" s="225"/>
      <c r="G257" s="495"/>
      <c r="H257" s="495"/>
      <c r="I257" s="495"/>
      <c r="J257" s="495"/>
      <c r="K257" s="495"/>
      <c r="L257" s="495"/>
      <c r="M257" s="495"/>
      <c r="N257" s="495"/>
      <c r="O257" s="495"/>
      <c r="P257" s="495"/>
      <c r="Q257" s="495"/>
      <c r="R257" s="495"/>
      <c r="S257" s="495"/>
      <c r="T257" s="495"/>
      <c r="U257" s="495"/>
      <c r="V257" s="495"/>
      <c r="W257" s="495"/>
      <c r="X257" s="495"/>
      <c r="Y257" s="495"/>
      <c r="Z257" s="495"/>
      <c r="AA257" s="495"/>
      <c r="AB257" s="495"/>
      <c r="AC257" s="495"/>
      <c r="AD257" s="495"/>
      <c r="AE257" s="495"/>
      <c r="AF257" s="495"/>
      <c r="AG257" s="495"/>
      <c r="AH257" s="495"/>
      <c r="AI257" s="495"/>
      <c r="AJ257" s="495"/>
      <c r="AK257" s="495"/>
      <c r="AL257" s="495"/>
      <c r="AM257" s="495"/>
      <c r="AN257" s="495"/>
      <c r="AO257" s="495"/>
      <c r="AP257" s="495"/>
      <c r="AQ257" s="495"/>
      <c r="AR257" s="495"/>
      <c r="AS257" s="495"/>
      <c r="AT257" s="495"/>
      <c r="AU257" s="495"/>
      <c r="AV257" s="495"/>
      <c r="AW257" s="495"/>
      <c r="AX257" s="495"/>
      <c r="AY257" s="495"/>
      <c r="AZ257" s="495"/>
      <c r="BA257" s="495"/>
      <c r="BB257" s="495"/>
      <c r="BC257" s="495"/>
      <c r="BD257" s="495"/>
      <c r="BE257" s="495"/>
      <c r="BF257" s="495"/>
      <c r="BG257" s="495"/>
      <c r="BH257" s="495"/>
      <c r="BI257" s="495"/>
      <c r="BJ257" s="495"/>
      <c r="BK257" s="495"/>
      <c r="BL257" s="495"/>
      <c r="BM257" s="495"/>
      <c r="BN257" s="495"/>
      <c r="BO257" s="495"/>
      <c r="BP257" s="495"/>
      <c r="BQ257" s="495"/>
      <c r="BR257" s="495"/>
      <c r="BS257" s="495"/>
      <c r="BT257" s="495"/>
      <c r="BU257" s="495"/>
      <c r="BV257" s="495"/>
      <c r="BW257" s="495"/>
      <c r="BX257" s="495"/>
      <c r="BY257" s="495"/>
      <c r="BZ257" s="495"/>
      <c r="CA257" s="495"/>
      <c r="CB257" s="495"/>
      <c r="CC257" s="495"/>
      <c r="CD257" s="495"/>
      <c r="CE257" s="495"/>
      <c r="CF257" s="495"/>
      <c r="CG257" s="495"/>
      <c r="CH257" s="495"/>
      <c r="CI257" s="495"/>
      <c r="CJ257" s="495"/>
      <c r="CK257" s="495"/>
      <c r="CL257" s="495"/>
      <c r="CM257" s="495"/>
      <c r="CN257" s="495"/>
      <c r="CO257" s="495"/>
      <c r="CP257" s="495"/>
      <c r="CQ257" s="495"/>
      <c r="CR257" s="495"/>
      <c r="CS257" s="495"/>
      <c r="CT257" s="495"/>
      <c r="CU257" s="495"/>
      <c r="CV257" s="495"/>
      <c r="CW257" s="495"/>
      <c r="CX257" s="495"/>
      <c r="CY257" s="495"/>
      <c r="CZ257" s="495"/>
      <c r="DA257" s="495"/>
      <c r="DB257" s="495"/>
      <c r="DC257" s="495"/>
      <c r="DD257" s="495"/>
      <c r="DE257" s="495"/>
      <c r="DF257" s="495"/>
      <c r="DG257" s="495"/>
      <c r="DH257" s="495"/>
      <c r="DI257" s="495"/>
      <c r="DJ257" s="495"/>
      <c r="DK257" s="495"/>
      <c r="DL257" s="495"/>
      <c r="DM257" s="495"/>
      <c r="DN257" s="495"/>
      <c r="DO257" s="495"/>
      <c r="DP257" s="495"/>
      <c r="DQ257" s="495"/>
      <c r="DR257" s="495"/>
      <c r="DS257" s="495"/>
      <c r="DT257" s="495"/>
      <c r="DU257" s="495"/>
      <c r="DV257" s="495"/>
      <c r="DW257" s="495"/>
      <c r="DX257" s="495"/>
      <c r="DY257" s="495"/>
      <c r="DZ257" s="495"/>
      <c r="EA257" s="495"/>
      <c r="EB257" s="495"/>
      <c r="EC257" s="495"/>
      <c r="ED257" s="495"/>
      <c r="EE257" s="495"/>
      <c r="EF257" s="495"/>
      <c r="EG257" s="495"/>
      <c r="EH257" s="495"/>
      <c r="EI257" s="495"/>
      <c r="EJ257" s="495"/>
      <c r="EK257" s="495"/>
      <c r="EL257" s="495"/>
      <c r="EM257" s="495"/>
      <c r="EN257" s="495"/>
      <c r="EO257" s="495"/>
      <c r="EP257" s="495"/>
      <c r="EQ257" s="495"/>
      <c r="ER257" s="495"/>
      <c r="ES257" s="495"/>
      <c r="ET257" s="495"/>
      <c r="EU257" s="495"/>
      <c r="EV257" s="495"/>
      <c r="EW257" s="495"/>
      <c r="EX257" s="495"/>
      <c r="EY257" s="495"/>
      <c r="EZ257" s="495"/>
      <c r="FA257" s="495"/>
      <c r="FB257" s="495"/>
    </row>
    <row r="258" spans="1:158" s="325" customFormat="1" ht="15" hidden="1" customHeight="1" x14ac:dyDescent="0.25">
      <c r="A258" s="621" t="s">
        <v>54</v>
      </c>
      <c r="B258" s="225"/>
      <c r="C258" s="465">
        <v>30</v>
      </c>
      <c r="D258" s="225"/>
      <c r="E258" s="225"/>
      <c r="F258" s="225"/>
      <c r="G258" s="495"/>
      <c r="H258" s="495"/>
      <c r="I258" s="495"/>
      <c r="J258" s="495"/>
      <c r="K258" s="495"/>
      <c r="L258" s="495"/>
      <c r="M258" s="495"/>
      <c r="N258" s="495"/>
      <c r="O258" s="495"/>
      <c r="P258" s="495"/>
      <c r="Q258" s="495"/>
      <c r="R258" s="495"/>
      <c r="S258" s="495"/>
      <c r="T258" s="495"/>
      <c r="U258" s="495"/>
      <c r="V258" s="495"/>
      <c r="W258" s="495"/>
      <c r="X258" s="495"/>
      <c r="Y258" s="495"/>
      <c r="Z258" s="495"/>
      <c r="AA258" s="495"/>
      <c r="AB258" s="495"/>
      <c r="AC258" s="495"/>
      <c r="AD258" s="495"/>
      <c r="AE258" s="495"/>
      <c r="AF258" s="495"/>
      <c r="AG258" s="495"/>
      <c r="AH258" s="495"/>
      <c r="AI258" s="495"/>
      <c r="AJ258" s="495"/>
      <c r="AK258" s="495"/>
      <c r="AL258" s="495"/>
      <c r="AM258" s="495"/>
      <c r="AN258" s="495"/>
      <c r="AO258" s="495"/>
      <c r="AP258" s="495"/>
      <c r="AQ258" s="495"/>
      <c r="AR258" s="495"/>
      <c r="AS258" s="495"/>
      <c r="AT258" s="495"/>
      <c r="AU258" s="495"/>
      <c r="AV258" s="495"/>
      <c r="AW258" s="495"/>
      <c r="AX258" s="495"/>
      <c r="AY258" s="495"/>
      <c r="AZ258" s="495"/>
      <c r="BA258" s="495"/>
      <c r="BB258" s="495"/>
      <c r="BC258" s="495"/>
      <c r="BD258" s="495"/>
      <c r="BE258" s="495"/>
      <c r="BF258" s="495"/>
      <c r="BG258" s="495"/>
      <c r="BH258" s="495"/>
      <c r="BI258" s="495"/>
      <c r="BJ258" s="495"/>
      <c r="BK258" s="495"/>
      <c r="BL258" s="495"/>
      <c r="BM258" s="495"/>
      <c r="BN258" s="495"/>
      <c r="BO258" s="495"/>
      <c r="BP258" s="495"/>
      <c r="BQ258" s="495"/>
      <c r="BR258" s="495"/>
      <c r="BS258" s="495"/>
      <c r="BT258" s="495"/>
      <c r="BU258" s="495"/>
      <c r="BV258" s="495"/>
      <c r="BW258" s="495"/>
      <c r="BX258" s="495"/>
      <c r="BY258" s="495"/>
      <c r="BZ258" s="495"/>
      <c r="CA258" s="495"/>
      <c r="CB258" s="495"/>
      <c r="CC258" s="495"/>
      <c r="CD258" s="495"/>
      <c r="CE258" s="495"/>
      <c r="CF258" s="495"/>
      <c r="CG258" s="495"/>
      <c r="CH258" s="495"/>
      <c r="CI258" s="495"/>
      <c r="CJ258" s="495"/>
      <c r="CK258" s="495"/>
      <c r="CL258" s="495"/>
      <c r="CM258" s="495"/>
      <c r="CN258" s="495"/>
      <c r="CO258" s="495"/>
      <c r="CP258" s="495"/>
      <c r="CQ258" s="495"/>
      <c r="CR258" s="495"/>
      <c r="CS258" s="495"/>
      <c r="CT258" s="495"/>
      <c r="CU258" s="495"/>
      <c r="CV258" s="495"/>
      <c r="CW258" s="495"/>
      <c r="CX258" s="495"/>
      <c r="CY258" s="495"/>
      <c r="CZ258" s="495"/>
      <c r="DA258" s="495"/>
      <c r="DB258" s="495"/>
      <c r="DC258" s="495"/>
      <c r="DD258" s="495"/>
      <c r="DE258" s="495"/>
      <c r="DF258" s="495"/>
      <c r="DG258" s="495"/>
      <c r="DH258" s="495"/>
      <c r="DI258" s="495"/>
      <c r="DJ258" s="495"/>
      <c r="DK258" s="495"/>
      <c r="DL258" s="495"/>
      <c r="DM258" s="495"/>
      <c r="DN258" s="495"/>
      <c r="DO258" s="495"/>
      <c r="DP258" s="495"/>
      <c r="DQ258" s="495"/>
      <c r="DR258" s="495"/>
      <c r="DS258" s="495"/>
      <c r="DT258" s="495"/>
      <c r="DU258" s="495"/>
      <c r="DV258" s="495"/>
      <c r="DW258" s="495"/>
      <c r="DX258" s="495"/>
      <c r="DY258" s="495"/>
      <c r="DZ258" s="495"/>
      <c r="EA258" s="495"/>
      <c r="EB258" s="495"/>
      <c r="EC258" s="495"/>
      <c r="ED258" s="495"/>
      <c r="EE258" s="495"/>
      <c r="EF258" s="495"/>
      <c r="EG258" s="495"/>
      <c r="EH258" s="495"/>
      <c r="EI258" s="495"/>
      <c r="EJ258" s="495"/>
      <c r="EK258" s="495"/>
      <c r="EL258" s="495"/>
      <c r="EM258" s="495"/>
      <c r="EN258" s="495"/>
      <c r="EO258" s="495"/>
      <c r="EP258" s="495"/>
      <c r="EQ258" s="495"/>
      <c r="ER258" s="495"/>
      <c r="ES258" s="495"/>
      <c r="ET258" s="495"/>
      <c r="EU258" s="495"/>
      <c r="EV258" s="495"/>
      <c r="EW258" s="495"/>
      <c r="EX258" s="495"/>
      <c r="EY258" s="495"/>
      <c r="EZ258" s="495"/>
      <c r="FA258" s="495"/>
      <c r="FB258" s="495"/>
    </row>
    <row r="259" spans="1:158" s="325" customFormat="1" ht="15" hidden="1" customHeight="1" x14ac:dyDescent="0.25">
      <c r="A259" s="621" t="s">
        <v>158</v>
      </c>
      <c r="B259" s="225"/>
      <c r="C259" s="225">
        <v>500</v>
      </c>
      <c r="D259" s="225"/>
      <c r="E259" s="225"/>
      <c r="F259" s="225"/>
      <c r="G259" s="495"/>
      <c r="H259" s="495"/>
      <c r="I259" s="495"/>
      <c r="J259" s="495"/>
      <c r="K259" s="495"/>
      <c r="L259" s="495"/>
      <c r="M259" s="495"/>
      <c r="N259" s="495"/>
      <c r="O259" s="495"/>
      <c r="P259" s="495"/>
      <c r="Q259" s="495"/>
      <c r="R259" s="495"/>
      <c r="S259" s="495"/>
      <c r="T259" s="495"/>
      <c r="U259" s="495"/>
      <c r="V259" s="495"/>
      <c r="W259" s="495"/>
      <c r="X259" s="495"/>
      <c r="Y259" s="495"/>
      <c r="Z259" s="495"/>
      <c r="AA259" s="495"/>
      <c r="AB259" s="495"/>
      <c r="AC259" s="495"/>
      <c r="AD259" s="495"/>
      <c r="AE259" s="495"/>
      <c r="AF259" s="495"/>
      <c r="AG259" s="495"/>
      <c r="AH259" s="495"/>
      <c r="AI259" s="495"/>
      <c r="AJ259" s="495"/>
      <c r="AK259" s="495"/>
      <c r="AL259" s="495"/>
      <c r="AM259" s="495"/>
      <c r="AN259" s="495"/>
      <c r="AO259" s="495"/>
      <c r="AP259" s="495"/>
      <c r="AQ259" s="495"/>
      <c r="AR259" s="495"/>
      <c r="AS259" s="495"/>
      <c r="AT259" s="495"/>
      <c r="AU259" s="495"/>
      <c r="AV259" s="495"/>
      <c r="AW259" s="495"/>
      <c r="AX259" s="495"/>
      <c r="AY259" s="495"/>
      <c r="AZ259" s="495"/>
      <c r="BA259" s="495"/>
      <c r="BB259" s="495"/>
      <c r="BC259" s="495"/>
      <c r="BD259" s="495"/>
      <c r="BE259" s="495"/>
      <c r="BF259" s="495"/>
      <c r="BG259" s="495"/>
      <c r="BH259" s="495"/>
      <c r="BI259" s="495"/>
      <c r="BJ259" s="495"/>
      <c r="BK259" s="495"/>
      <c r="BL259" s="495"/>
      <c r="BM259" s="495"/>
      <c r="BN259" s="495"/>
      <c r="BO259" s="495"/>
      <c r="BP259" s="495"/>
      <c r="BQ259" s="495"/>
      <c r="BR259" s="495"/>
      <c r="BS259" s="495"/>
      <c r="BT259" s="495"/>
      <c r="BU259" s="495"/>
      <c r="BV259" s="495"/>
      <c r="BW259" s="495"/>
      <c r="BX259" s="495"/>
      <c r="BY259" s="495"/>
      <c r="BZ259" s="495"/>
      <c r="CA259" s="495"/>
      <c r="CB259" s="495"/>
      <c r="CC259" s="495"/>
      <c r="CD259" s="495"/>
      <c r="CE259" s="495"/>
      <c r="CF259" s="495"/>
      <c r="CG259" s="495"/>
      <c r="CH259" s="495"/>
      <c r="CI259" s="495"/>
      <c r="CJ259" s="495"/>
      <c r="CK259" s="495"/>
      <c r="CL259" s="495"/>
      <c r="CM259" s="495"/>
      <c r="CN259" s="495"/>
      <c r="CO259" s="495"/>
      <c r="CP259" s="495"/>
      <c r="CQ259" s="495"/>
      <c r="CR259" s="495"/>
      <c r="CS259" s="495"/>
      <c r="CT259" s="495"/>
      <c r="CU259" s="495"/>
      <c r="CV259" s="495"/>
      <c r="CW259" s="495"/>
      <c r="CX259" s="495"/>
      <c r="CY259" s="495"/>
      <c r="CZ259" s="495"/>
      <c r="DA259" s="495"/>
      <c r="DB259" s="495"/>
      <c r="DC259" s="495"/>
      <c r="DD259" s="495"/>
      <c r="DE259" s="495"/>
      <c r="DF259" s="495"/>
      <c r="DG259" s="495"/>
      <c r="DH259" s="495"/>
      <c r="DI259" s="495"/>
      <c r="DJ259" s="495"/>
      <c r="DK259" s="495"/>
      <c r="DL259" s="495"/>
      <c r="DM259" s="495"/>
      <c r="DN259" s="495"/>
      <c r="DO259" s="495"/>
      <c r="DP259" s="495"/>
      <c r="DQ259" s="495"/>
      <c r="DR259" s="495"/>
      <c r="DS259" s="495"/>
      <c r="DT259" s="495"/>
      <c r="DU259" s="495"/>
      <c r="DV259" s="495"/>
      <c r="DW259" s="495"/>
      <c r="DX259" s="495"/>
      <c r="DY259" s="495"/>
      <c r="DZ259" s="495"/>
      <c r="EA259" s="495"/>
      <c r="EB259" s="495"/>
      <c r="EC259" s="495"/>
      <c r="ED259" s="495"/>
      <c r="EE259" s="495"/>
      <c r="EF259" s="495"/>
      <c r="EG259" s="495"/>
      <c r="EH259" s="495"/>
      <c r="EI259" s="495"/>
      <c r="EJ259" s="495"/>
      <c r="EK259" s="495"/>
      <c r="EL259" s="495"/>
      <c r="EM259" s="495"/>
      <c r="EN259" s="495"/>
      <c r="EO259" s="495"/>
      <c r="EP259" s="495"/>
      <c r="EQ259" s="495"/>
      <c r="ER259" s="495"/>
      <c r="ES259" s="495"/>
      <c r="ET259" s="495"/>
      <c r="EU259" s="495"/>
      <c r="EV259" s="495"/>
      <c r="EW259" s="495"/>
      <c r="EX259" s="495"/>
      <c r="EY259" s="495"/>
      <c r="EZ259" s="495"/>
      <c r="FA259" s="495"/>
      <c r="FB259" s="495"/>
    </row>
    <row r="260" spans="1:158" s="325" customFormat="1" ht="15" hidden="1" customHeight="1" thickBot="1" x14ac:dyDescent="0.3">
      <c r="A260" s="554" t="s">
        <v>29</v>
      </c>
      <c r="B260" s="623"/>
      <c r="C260" s="465"/>
      <c r="D260" s="465"/>
      <c r="E260" s="465"/>
      <c r="F260" s="465"/>
      <c r="G260" s="495"/>
      <c r="H260" s="495"/>
      <c r="I260" s="495"/>
      <c r="J260" s="495"/>
      <c r="K260" s="495"/>
      <c r="L260" s="495"/>
      <c r="M260" s="495"/>
      <c r="N260" s="495"/>
      <c r="O260" s="495"/>
      <c r="P260" s="495"/>
      <c r="Q260" s="495"/>
      <c r="R260" s="495"/>
      <c r="S260" s="495"/>
      <c r="T260" s="495"/>
      <c r="U260" s="495"/>
      <c r="V260" s="495"/>
      <c r="W260" s="495"/>
      <c r="X260" s="495"/>
      <c r="Y260" s="495"/>
      <c r="Z260" s="495"/>
      <c r="AA260" s="495"/>
      <c r="AB260" s="495"/>
      <c r="AC260" s="495"/>
      <c r="AD260" s="495"/>
      <c r="AE260" s="495"/>
      <c r="AF260" s="495"/>
      <c r="AG260" s="495"/>
      <c r="AH260" s="495"/>
      <c r="AI260" s="495"/>
      <c r="AJ260" s="495"/>
      <c r="AK260" s="495"/>
      <c r="AL260" s="495"/>
      <c r="AM260" s="495"/>
      <c r="AN260" s="495"/>
      <c r="AO260" s="495"/>
      <c r="AP260" s="495"/>
      <c r="AQ260" s="495"/>
      <c r="AR260" s="495"/>
      <c r="AS260" s="495"/>
      <c r="AT260" s="495"/>
      <c r="AU260" s="495"/>
      <c r="AV260" s="495"/>
      <c r="AW260" s="495"/>
      <c r="AX260" s="495"/>
      <c r="AY260" s="495"/>
      <c r="AZ260" s="495"/>
      <c r="BA260" s="495"/>
      <c r="BB260" s="495"/>
      <c r="BC260" s="495"/>
      <c r="BD260" s="495"/>
      <c r="BE260" s="495"/>
      <c r="BF260" s="495"/>
      <c r="BG260" s="495"/>
      <c r="BH260" s="495"/>
      <c r="BI260" s="495"/>
      <c r="BJ260" s="495"/>
      <c r="BK260" s="495"/>
      <c r="BL260" s="495"/>
      <c r="BM260" s="495"/>
      <c r="BN260" s="495"/>
      <c r="BO260" s="495"/>
      <c r="BP260" s="495"/>
      <c r="BQ260" s="495"/>
      <c r="BR260" s="495"/>
      <c r="BS260" s="495"/>
      <c r="BT260" s="495"/>
      <c r="BU260" s="495"/>
      <c r="BV260" s="495"/>
      <c r="BW260" s="495"/>
      <c r="BX260" s="495"/>
      <c r="BY260" s="495"/>
      <c r="BZ260" s="495"/>
      <c r="CA260" s="495"/>
      <c r="CB260" s="495"/>
      <c r="CC260" s="495"/>
      <c r="CD260" s="495"/>
      <c r="CE260" s="495"/>
      <c r="CF260" s="495"/>
      <c r="CG260" s="495"/>
      <c r="CH260" s="495"/>
      <c r="CI260" s="495"/>
      <c r="CJ260" s="495"/>
      <c r="CK260" s="495"/>
      <c r="CL260" s="495"/>
      <c r="CM260" s="495"/>
      <c r="CN260" s="495"/>
      <c r="CO260" s="495"/>
      <c r="CP260" s="495"/>
      <c r="CQ260" s="495"/>
      <c r="CR260" s="495"/>
      <c r="CS260" s="495"/>
      <c r="CT260" s="495"/>
      <c r="CU260" s="495"/>
      <c r="CV260" s="495"/>
      <c r="CW260" s="495"/>
      <c r="CX260" s="495"/>
      <c r="CY260" s="495"/>
      <c r="CZ260" s="495"/>
      <c r="DA260" s="495"/>
      <c r="DB260" s="495"/>
      <c r="DC260" s="495"/>
      <c r="DD260" s="495"/>
      <c r="DE260" s="495"/>
      <c r="DF260" s="495"/>
      <c r="DG260" s="495"/>
      <c r="DH260" s="495"/>
      <c r="DI260" s="495"/>
      <c r="DJ260" s="495"/>
      <c r="DK260" s="495"/>
      <c r="DL260" s="495"/>
      <c r="DM260" s="495"/>
      <c r="DN260" s="495"/>
      <c r="DO260" s="495"/>
      <c r="DP260" s="495"/>
      <c r="DQ260" s="495"/>
      <c r="DR260" s="495"/>
      <c r="DS260" s="495"/>
      <c r="DT260" s="495"/>
      <c r="DU260" s="495"/>
      <c r="DV260" s="495"/>
      <c r="DW260" s="495"/>
      <c r="DX260" s="495"/>
      <c r="DY260" s="495"/>
      <c r="DZ260" s="495"/>
      <c r="EA260" s="495"/>
      <c r="EB260" s="495"/>
      <c r="EC260" s="495"/>
      <c r="ED260" s="495"/>
      <c r="EE260" s="495"/>
      <c r="EF260" s="495"/>
      <c r="EG260" s="495"/>
      <c r="EH260" s="495"/>
      <c r="EI260" s="495"/>
      <c r="EJ260" s="495"/>
      <c r="EK260" s="495"/>
      <c r="EL260" s="495"/>
      <c r="EM260" s="495"/>
      <c r="EN260" s="495"/>
      <c r="EO260" s="495"/>
      <c r="EP260" s="495"/>
      <c r="EQ260" s="495"/>
      <c r="ER260" s="495"/>
      <c r="ES260" s="495"/>
      <c r="ET260" s="495"/>
      <c r="EU260" s="495"/>
      <c r="EV260" s="495"/>
      <c r="EW260" s="495"/>
      <c r="EX260" s="495"/>
      <c r="EY260" s="495"/>
      <c r="EZ260" s="495"/>
      <c r="FA260" s="495"/>
      <c r="FB260" s="495"/>
    </row>
    <row r="261" spans="1:158" s="325" customFormat="1" ht="15" hidden="1" customHeight="1" thickBot="1" x14ac:dyDescent="0.3">
      <c r="A261" s="279" t="s">
        <v>10</v>
      </c>
      <c r="B261" s="593"/>
      <c r="C261" s="593"/>
      <c r="D261" s="593"/>
      <c r="E261" s="593"/>
      <c r="F261" s="593"/>
      <c r="G261" s="495"/>
      <c r="H261" s="495"/>
      <c r="I261" s="495"/>
      <c r="J261" s="495"/>
      <c r="K261" s="495"/>
      <c r="L261" s="495"/>
      <c r="M261" s="495"/>
      <c r="N261" s="495"/>
      <c r="O261" s="495"/>
      <c r="P261" s="495"/>
      <c r="Q261" s="495"/>
      <c r="R261" s="495"/>
      <c r="S261" s="495"/>
      <c r="T261" s="495"/>
      <c r="U261" s="495"/>
      <c r="V261" s="495"/>
      <c r="W261" s="495"/>
      <c r="X261" s="495"/>
      <c r="Y261" s="495"/>
      <c r="Z261" s="495"/>
      <c r="AA261" s="495"/>
      <c r="AB261" s="495"/>
      <c r="AC261" s="495"/>
      <c r="AD261" s="495"/>
      <c r="AE261" s="495"/>
      <c r="AF261" s="495"/>
      <c r="AG261" s="495"/>
      <c r="AH261" s="495"/>
      <c r="AI261" s="495"/>
      <c r="AJ261" s="495"/>
      <c r="AK261" s="495"/>
      <c r="AL261" s="495"/>
      <c r="AM261" s="495"/>
      <c r="AN261" s="495"/>
      <c r="AO261" s="495"/>
      <c r="AP261" s="495"/>
      <c r="AQ261" s="495"/>
      <c r="AR261" s="495"/>
      <c r="AS261" s="495"/>
      <c r="AT261" s="495"/>
      <c r="AU261" s="495"/>
      <c r="AV261" s="495"/>
      <c r="AW261" s="495"/>
      <c r="AX261" s="495"/>
      <c r="AY261" s="495"/>
      <c r="AZ261" s="495"/>
      <c r="BA261" s="495"/>
      <c r="BB261" s="495"/>
      <c r="BC261" s="495"/>
      <c r="BD261" s="495"/>
      <c r="BE261" s="495"/>
      <c r="BF261" s="495"/>
      <c r="BG261" s="495"/>
      <c r="BH261" s="495"/>
      <c r="BI261" s="495"/>
      <c r="BJ261" s="495"/>
      <c r="BK261" s="495"/>
      <c r="BL261" s="495"/>
      <c r="BM261" s="495"/>
      <c r="BN261" s="495"/>
      <c r="BO261" s="495"/>
      <c r="BP261" s="495"/>
      <c r="BQ261" s="495"/>
      <c r="BR261" s="495"/>
      <c r="BS261" s="495"/>
      <c r="BT261" s="495"/>
      <c r="BU261" s="495"/>
      <c r="BV261" s="495"/>
      <c r="BW261" s="495"/>
      <c r="BX261" s="495"/>
      <c r="BY261" s="495"/>
      <c r="BZ261" s="495"/>
      <c r="CA261" s="495"/>
      <c r="CB261" s="495"/>
      <c r="CC261" s="495"/>
      <c r="CD261" s="495"/>
      <c r="CE261" s="495"/>
      <c r="CF261" s="495"/>
      <c r="CG261" s="495"/>
      <c r="CH261" s="495"/>
      <c r="CI261" s="495"/>
      <c r="CJ261" s="495"/>
      <c r="CK261" s="495"/>
      <c r="CL261" s="495"/>
      <c r="CM261" s="495"/>
      <c r="CN261" s="495"/>
      <c r="CO261" s="495"/>
      <c r="CP261" s="495"/>
      <c r="CQ261" s="495"/>
      <c r="CR261" s="495"/>
      <c r="CS261" s="495"/>
      <c r="CT261" s="495"/>
      <c r="CU261" s="495"/>
      <c r="CV261" s="495"/>
      <c r="CW261" s="495"/>
      <c r="CX261" s="495"/>
      <c r="CY261" s="495"/>
      <c r="CZ261" s="495"/>
      <c r="DA261" s="495"/>
      <c r="DB261" s="495"/>
      <c r="DC261" s="495"/>
      <c r="DD261" s="495"/>
      <c r="DE261" s="495"/>
      <c r="DF261" s="495"/>
      <c r="DG261" s="495"/>
      <c r="DH261" s="495"/>
      <c r="DI261" s="495"/>
      <c r="DJ261" s="495"/>
      <c r="DK261" s="495"/>
      <c r="DL261" s="495"/>
      <c r="DM261" s="495"/>
      <c r="DN261" s="495"/>
      <c r="DO261" s="495"/>
      <c r="DP261" s="495"/>
      <c r="DQ261" s="495"/>
      <c r="DR261" s="495"/>
      <c r="DS261" s="495"/>
      <c r="DT261" s="495"/>
      <c r="DU261" s="495"/>
      <c r="DV261" s="495"/>
      <c r="DW261" s="495"/>
      <c r="DX261" s="495"/>
      <c r="DY261" s="495"/>
      <c r="DZ261" s="495"/>
      <c r="EA261" s="495"/>
      <c r="EB261" s="495"/>
      <c r="EC261" s="495"/>
      <c r="ED261" s="495"/>
      <c r="EE261" s="495"/>
      <c r="EF261" s="495"/>
      <c r="EG261" s="495"/>
      <c r="EH261" s="495"/>
      <c r="EI261" s="495"/>
      <c r="EJ261" s="495"/>
      <c r="EK261" s="495"/>
      <c r="EL261" s="495"/>
      <c r="EM261" s="495"/>
      <c r="EN261" s="495"/>
      <c r="EO261" s="495"/>
      <c r="EP261" s="495"/>
      <c r="EQ261" s="495"/>
      <c r="ER261" s="495"/>
      <c r="ES261" s="495"/>
      <c r="ET261" s="495"/>
      <c r="EU261" s="495"/>
      <c r="EV261" s="495"/>
      <c r="EW261" s="495"/>
      <c r="EX261" s="495"/>
      <c r="EY261" s="495"/>
      <c r="EZ261" s="495"/>
      <c r="FA261" s="495"/>
      <c r="FB261" s="495"/>
    </row>
    <row r="262" spans="1:158" s="325" customFormat="1" ht="15" hidden="1" customHeight="1" x14ac:dyDescent="0.25">
      <c r="A262" s="354" t="s">
        <v>291</v>
      </c>
      <c r="B262" s="362"/>
      <c r="C262" s="362"/>
      <c r="D262" s="362"/>
      <c r="E262" s="362"/>
      <c r="F262" s="362"/>
      <c r="G262" s="495"/>
      <c r="H262" s="495"/>
      <c r="I262" s="495"/>
      <c r="J262" s="495"/>
      <c r="K262" s="495"/>
      <c r="L262" s="495"/>
      <c r="M262" s="495"/>
      <c r="N262" s="495"/>
      <c r="O262" s="495"/>
      <c r="P262" s="495"/>
      <c r="Q262" s="495"/>
      <c r="R262" s="495"/>
      <c r="S262" s="495"/>
      <c r="T262" s="495"/>
      <c r="U262" s="495"/>
      <c r="V262" s="495"/>
      <c r="W262" s="495"/>
      <c r="X262" s="495"/>
      <c r="Y262" s="495"/>
      <c r="Z262" s="495"/>
      <c r="AA262" s="495"/>
      <c r="AB262" s="495"/>
      <c r="AC262" s="495"/>
      <c r="AD262" s="495"/>
      <c r="AE262" s="495"/>
      <c r="AF262" s="495"/>
      <c r="AG262" s="495"/>
      <c r="AH262" s="495"/>
      <c r="AI262" s="495"/>
      <c r="AJ262" s="495"/>
      <c r="AK262" s="495"/>
      <c r="AL262" s="495"/>
      <c r="AM262" s="495"/>
      <c r="AN262" s="495"/>
      <c r="AO262" s="495"/>
      <c r="AP262" s="495"/>
      <c r="AQ262" s="495"/>
      <c r="AR262" s="495"/>
      <c r="AS262" s="495"/>
      <c r="AT262" s="495"/>
      <c r="AU262" s="495"/>
      <c r="AV262" s="495"/>
      <c r="AW262" s="495"/>
      <c r="AX262" s="495"/>
      <c r="AY262" s="495"/>
      <c r="AZ262" s="495"/>
      <c r="BA262" s="495"/>
      <c r="BB262" s="495"/>
      <c r="BC262" s="495"/>
      <c r="BD262" s="495"/>
      <c r="BE262" s="495"/>
      <c r="BF262" s="495"/>
      <c r="BG262" s="495"/>
      <c r="BH262" s="495"/>
      <c r="BI262" s="495"/>
      <c r="BJ262" s="495"/>
      <c r="BK262" s="495"/>
      <c r="BL262" s="495"/>
      <c r="BM262" s="495"/>
      <c r="BN262" s="495"/>
      <c r="BO262" s="495"/>
      <c r="BP262" s="495"/>
      <c r="BQ262" s="495"/>
      <c r="BR262" s="495"/>
      <c r="BS262" s="495"/>
      <c r="BT262" s="495"/>
      <c r="BU262" s="495"/>
      <c r="BV262" s="495"/>
      <c r="BW262" s="495"/>
      <c r="BX262" s="495"/>
      <c r="BY262" s="495"/>
      <c r="BZ262" s="495"/>
      <c r="CA262" s="495"/>
      <c r="CB262" s="495"/>
      <c r="CC262" s="495"/>
      <c r="CD262" s="495"/>
      <c r="CE262" s="495"/>
      <c r="CF262" s="495"/>
      <c r="CG262" s="495"/>
      <c r="CH262" s="495"/>
      <c r="CI262" s="495"/>
      <c r="CJ262" s="495"/>
      <c r="CK262" s="495"/>
      <c r="CL262" s="495"/>
      <c r="CM262" s="495"/>
      <c r="CN262" s="495"/>
      <c r="CO262" s="495"/>
      <c r="CP262" s="495"/>
      <c r="CQ262" s="495"/>
      <c r="CR262" s="495"/>
      <c r="CS262" s="495"/>
      <c r="CT262" s="495"/>
      <c r="CU262" s="495"/>
      <c r="CV262" s="495"/>
      <c r="CW262" s="495"/>
      <c r="CX262" s="495"/>
      <c r="CY262" s="495"/>
      <c r="CZ262" s="495"/>
      <c r="DA262" s="495"/>
      <c r="DB262" s="495"/>
      <c r="DC262" s="495"/>
      <c r="DD262" s="495"/>
      <c r="DE262" s="495"/>
      <c r="DF262" s="495"/>
      <c r="DG262" s="495"/>
      <c r="DH262" s="495"/>
      <c r="DI262" s="495"/>
      <c r="DJ262" s="495"/>
      <c r="DK262" s="495"/>
      <c r="DL262" s="495"/>
      <c r="DM262" s="495"/>
      <c r="DN262" s="495"/>
      <c r="DO262" s="495"/>
      <c r="DP262" s="495"/>
      <c r="DQ262" s="495"/>
      <c r="DR262" s="495"/>
      <c r="DS262" s="495"/>
      <c r="DT262" s="495"/>
      <c r="DU262" s="495"/>
      <c r="DV262" s="495"/>
      <c r="DW262" s="495"/>
      <c r="DX262" s="495"/>
      <c r="DY262" s="495"/>
      <c r="DZ262" s="495"/>
      <c r="EA262" s="495"/>
      <c r="EB262" s="495"/>
      <c r="EC262" s="495"/>
      <c r="ED262" s="495"/>
      <c r="EE262" s="495"/>
      <c r="EF262" s="495"/>
      <c r="EG262" s="495"/>
      <c r="EH262" s="495"/>
      <c r="EI262" s="495"/>
      <c r="EJ262" s="495"/>
      <c r="EK262" s="495"/>
      <c r="EL262" s="495"/>
      <c r="EM262" s="495"/>
      <c r="EN262" s="495"/>
      <c r="EO262" s="495"/>
      <c r="EP262" s="495"/>
      <c r="EQ262" s="495"/>
      <c r="ER262" s="495"/>
      <c r="ES262" s="495"/>
      <c r="ET262" s="495"/>
      <c r="EU262" s="495"/>
      <c r="EV262" s="495"/>
      <c r="EW262" s="495"/>
      <c r="EX262" s="495"/>
      <c r="EY262" s="495"/>
      <c r="EZ262" s="495"/>
      <c r="FA262" s="495"/>
      <c r="FB262" s="495"/>
    </row>
    <row r="263" spans="1:158" s="325" customFormat="1" ht="15" hidden="1" customHeight="1" x14ac:dyDescent="0.25">
      <c r="A263" s="605" t="s">
        <v>150</v>
      </c>
      <c r="B263" s="362"/>
      <c r="C263" s="362"/>
      <c r="D263" s="362"/>
      <c r="E263" s="362"/>
      <c r="F263" s="362"/>
      <c r="G263" s="495"/>
      <c r="H263" s="495"/>
      <c r="I263" s="495"/>
      <c r="J263" s="495"/>
      <c r="K263" s="495"/>
      <c r="L263" s="495"/>
      <c r="M263" s="495"/>
      <c r="N263" s="495"/>
      <c r="O263" s="495"/>
      <c r="P263" s="495"/>
      <c r="Q263" s="495"/>
      <c r="R263" s="495"/>
      <c r="S263" s="495"/>
      <c r="T263" s="495"/>
      <c r="U263" s="495"/>
      <c r="V263" s="495"/>
      <c r="W263" s="495"/>
      <c r="X263" s="495"/>
      <c r="Y263" s="495"/>
      <c r="Z263" s="495"/>
      <c r="AA263" s="495"/>
      <c r="AB263" s="495"/>
      <c r="AC263" s="495"/>
      <c r="AD263" s="495"/>
      <c r="AE263" s="495"/>
      <c r="AF263" s="495"/>
      <c r="AG263" s="495"/>
      <c r="AH263" s="495"/>
      <c r="AI263" s="495"/>
      <c r="AJ263" s="495"/>
      <c r="AK263" s="495"/>
      <c r="AL263" s="495"/>
      <c r="AM263" s="495"/>
      <c r="AN263" s="495"/>
      <c r="AO263" s="495"/>
      <c r="AP263" s="495"/>
      <c r="AQ263" s="495"/>
      <c r="AR263" s="495"/>
      <c r="AS263" s="495"/>
      <c r="AT263" s="495"/>
      <c r="AU263" s="495"/>
      <c r="AV263" s="495"/>
      <c r="AW263" s="495"/>
      <c r="AX263" s="495"/>
      <c r="AY263" s="495"/>
      <c r="AZ263" s="495"/>
      <c r="BA263" s="495"/>
      <c r="BB263" s="495"/>
      <c r="BC263" s="495"/>
      <c r="BD263" s="495"/>
      <c r="BE263" s="495"/>
      <c r="BF263" s="495"/>
      <c r="BG263" s="495"/>
      <c r="BH263" s="495"/>
      <c r="BI263" s="495"/>
      <c r="BJ263" s="495"/>
      <c r="BK263" s="495"/>
      <c r="BL263" s="495"/>
      <c r="BM263" s="495"/>
      <c r="BN263" s="495"/>
      <c r="BO263" s="495"/>
      <c r="BP263" s="495"/>
      <c r="BQ263" s="495"/>
      <c r="BR263" s="495"/>
      <c r="BS263" s="495"/>
      <c r="BT263" s="495"/>
      <c r="BU263" s="495"/>
      <c r="BV263" s="495"/>
      <c r="BW263" s="495"/>
      <c r="BX263" s="495"/>
      <c r="BY263" s="495"/>
      <c r="BZ263" s="495"/>
      <c r="CA263" s="495"/>
      <c r="CB263" s="495"/>
      <c r="CC263" s="495"/>
      <c r="CD263" s="495"/>
      <c r="CE263" s="495"/>
      <c r="CF263" s="495"/>
      <c r="CG263" s="495"/>
      <c r="CH263" s="495"/>
      <c r="CI263" s="495"/>
      <c r="CJ263" s="495"/>
      <c r="CK263" s="495"/>
      <c r="CL263" s="495"/>
      <c r="CM263" s="495"/>
      <c r="CN263" s="495"/>
      <c r="CO263" s="495"/>
      <c r="CP263" s="495"/>
      <c r="CQ263" s="495"/>
      <c r="CR263" s="495"/>
      <c r="CS263" s="495"/>
      <c r="CT263" s="495"/>
      <c r="CU263" s="495"/>
      <c r="CV263" s="495"/>
      <c r="CW263" s="495"/>
      <c r="CX263" s="495"/>
      <c r="CY263" s="495"/>
      <c r="CZ263" s="495"/>
      <c r="DA263" s="495"/>
      <c r="DB263" s="495"/>
      <c r="DC263" s="495"/>
      <c r="DD263" s="495"/>
      <c r="DE263" s="495"/>
      <c r="DF263" s="495"/>
      <c r="DG263" s="495"/>
      <c r="DH263" s="495"/>
      <c r="DI263" s="495"/>
      <c r="DJ263" s="495"/>
      <c r="DK263" s="495"/>
      <c r="DL263" s="495"/>
      <c r="DM263" s="495"/>
      <c r="DN263" s="495"/>
      <c r="DO263" s="495"/>
      <c r="DP263" s="495"/>
      <c r="DQ263" s="495"/>
      <c r="DR263" s="495"/>
      <c r="DS263" s="495"/>
      <c r="DT263" s="495"/>
      <c r="DU263" s="495"/>
      <c r="DV263" s="495"/>
      <c r="DW263" s="495"/>
      <c r="DX263" s="495"/>
      <c r="DY263" s="495"/>
      <c r="DZ263" s="495"/>
      <c r="EA263" s="495"/>
      <c r="EB263" s="495"/>
      <c r="EC263" s="495"/>
      <c r="ED263" s="495"/>
      <c r="EE263" s="495"/>
      <c r="EF263" s="495"/>
      <c r="EG263" s="495"/>
      <c r="EH263" s="495"/>
      <c r="EI263" s="495"/>
      <c r="EJ263" s="495"/>
      <c r="EK263" s="495"/>
      <c r="EL263" s="495"/>
      <c r="EM263" s="495"/>
      <c r="EN263" s="495"/>
      <c r="EO263" s="495"/>
      <c r="EP263" s="495"/>
      <c r="EQ263" s="495"/>
      <c r="ER263" s="495"/>
      <c r="ES263" s="495"/>
      <c r="ET263" s="495"/>
      <c r="EU263" s="495"/>
      <c r="EV263" s="495"/>
      <c r="EW263" s="495"/>
      <c r="EX263" s="495"/>
      <c r="EY263" s="495"/>
      <c r="EZ263" s="495"/>
      <c r="FA263" s="495"/>
      <c r="FB263" s="495"/>
    </row>
    <row r="264" spans="1:158" s="325" customFormat="1" ht="15" hidden="1" customHeight="1" x14ac:dyDescent="0.25">
      <c r="A264" s="609" t="s">
        <v>116</v>
      </c>
      <c r="B264" s="362"/>
      <c r="C264" s="362"/>
      <c r="D264" s="362"/>
      <c r="E264" s="362"/>
      <c r="F264" s="362"/>
      <c r="G264" s="495"/>
      <c r="H264" s="495"/>
      <c r="I264" s="495"/>
      <c r="J264" s="495"/>
      <c r="K264" s="495"/>
      <c r="L264" s="495"/>
      <c r="M264" s="495"/>
      <c r="N264" s="495"/>
      <c r="O264" s="495"/>
      <c r="P264" s="495"/>
      <c r="Q264" s="495"/>
      <c r="R264" s="495"/>
      <c r="S264" s="495"/>
      <c r="T264" s="495"/>
      <c r="U264" s="495"/>
      <c r="V264" s="495"/>
      <c r="W264" s="495"/>
      <c r="X264" s="495"/>
      <c r="Y264" s="495"/>
      <c r="Z264" s="495"/>
      <c r="AA264" s="495"/>
      <c r="AB264" s="495"/>
      <c r="AC264" s="495"/>
      <c r="AD264" s="495"/>
      <c r="AE264" s="495"/>
      <c r="AF264" s="495"/>
      <c r="AG264" s="495"/>
      <c r="AH264" s="495"/>
      <c r="AI264" s="495"/>
      <c r="AJ264" s="495"/>
      <c r="AK264" s="495"/>
      <c r="AL264" s="495"/>
      <c r="AM264" s="495"/>
      <c r="AN264" s="495"/>
      <c r="AO264" s="495"/>
      <c r="AP264" s="495"/>
      <c r="AQ264" s="495"/>
      <c r="AR264" s="495"/>
      <c r="AS264" s="495"/>
      <c r="AT264" s="495"/>
      <c r="AU264" s="495"/>
      <c r="AV264" s="495"/>
      <c r="AW264" s="495"/>
      <c r="AX264" s="495"/>
      <c r="AY264" s="495"/>
      <c r="AZ264" s="495"/>
      <c r="BA264" s="495"/>
      <c r="BB264" s="495"/>
      <c r="BC264" s="495"/>
      <c r="BD264" s="495"/>
      <c r="BE264" s="495"/>
      <c r="BF264" s="495"/>
      <c r="BG264" s="495"/>
      <c r="BH264" s="495"/>
      <c r="BI264" s="495"/>
      <c r="BJ264" s="495"/>
      <c r="BK264" s="495"/>
      <c r="BL264" s="495"/>
      <c r="BM264" s="495"/>
      <c r="BN264" s="495"/>
      <c r="BO264" s="495"/>
      <c r="BP264" s="495"/>
      <c r="BQ264" s="495"/>
      <c r="BR264" s="495"/>
      <c r="BS264" s="495"/>
      <c r="BT264" s="495"/>
      <c r="BU264" s="495"/>
      <c r="BV264" s="495"/>
      <c r="BW264" s="495"/>
      <c r="BX264" s="495"/>
      <c r="BY264" s="495"/>
      <c r="BZ264" s="495"/>
      <c r="CA264" s="495"/>
      <c r="CB264" s="495"/>
      <c r="CC264" s="495"/>
      <c r="CD264" s="495"/>
      <c r="CE264" s="495"/>
      <c r="CF264" s="495"/>
      <c r="CG264" s="495"/>
      <c r="CH264" s="495"/>
      <c r="CI264" s="495"/>
      <c r="CJ264" s="495"/>
      <c r="CK264" s="495"/>
      <c r="CL264" s="495"/>
      <c r="CM264" s="495"/>
      <c r="CN264" s="495"/>
      <c r="CO264" s="495"/>
      <c r="CP264" s="495"/>
      <c r="CQ264" s="495"/>
      <c r="CR264" s="495"/>
      <c r="CS264" s="495"/>
      <c r="CT264" s="495"/>
      <c r="CU264" s="495"/>
      <c r="CV264" s="495"/>
      <c r="CW264" s="495"/>
      <c r="CX264" s="495"/>
      <c r="CY264" s="495"/>
      <c r="CZ264" s="495"/>
      <c r="DA264" s="495"/>
      <c r="DB264" s="495"/>
      <c r="DC264" s="495"/>
      <c r="DD264" s="495"/>
      <c r="DE264" s="495"/>
      <c r="DF264" s="495"/>
      <c r="DG264" s="495"/>
      <c r="DH264" s="495"/>
      <c r="DI264" s="495"/>
      <c r="DJ264" s="495"/>
      <c r="DK264" s="495"/>
      <c r="DL264" s="495"/>
      <c r="DM264" s="495"/>
      <c r="DN264" s="495"/>
      <c r="DO264" s="495"/>
      <c r="DP264" s="495"/>
      <c r="DQ264" s="495"/>
      <c r="DR264" s="495"/>
      <c r="DS264" s="495"/>
      <c r="DT264" s="495"/>
      <c r="DU264" s="495"/>
      <c r="DV264" s="495"/>
      <c r="DW264" s="495"/>
      <c r="DX264" s="495"/>
      <c r="DY264" s="495"/>
      <c r="DZ264" s="495"/>
      <c r="EA264" s="495"/>
      <c r="EB264" s="495"/>
      <c r="EC264" s="495"/>
      <c r="ED264" s="495"/>
      <c r="EE264" s="495"/>
      <c r="EF264" s="495"/>
      <c r="EG264" s="495"/>
      <c r="EH264" s="495"/>
      <c r="EI264" s="495"/>
      <c r="EJ264" s="495"/>
      <c r="EK264" s="495"/>
      <c r="EL264" s="495"/>
      <c r="EM264" s="495"/>
      <c r="EN264" s="495"/>
      <c r="EO264" s="495"/>
      <c r="EP264" s="495"/>
      <c r="EQ264" s="495"/>
      <c r="ER264" s="495"/>
      <c r="ES264" s="495"/>
      <c r="ET264" s="495"/>
      <c r="EU264" s="495"/>
      <c r="EV264" s="495"/>
      <c r="EW264" s="495"/>
      <c r="EX264" s="495"/>
      <c r="EY264" s="495"/>
      <c r="EZ264" s="495"/>
      <c r="FA264" s="495"/>
      <c r="FB264" s="495"/>
    </row>
    <row r="265" spans="1:158" s="325" customFormat="1" ht="45" hidden="1" x14ac:dyDescent="0.25">
      <c r="A265" s="553" t="s">
        <v>256</v>
      </c>
      <c r="B265" s="362"/>
      <c r="C265" s="362"/>
      <c r="D265" s="362"/>
      <c r="E265" s="362"/>
      <c r="F265" s="362"/>
      <c r="G265" s="495"/>
      <c r="H265" s="495"/>
      <c r="I265" s="495"/>
      <c r="J265" s="495"/>
      <c r="K265" s="495"/>
      <c r="L265" s="495"/>
      <c r="M265" s="495"/>
      <c r="N265" s="495"/>
      <c r="O265" s="495"/>
      <c r="P265" s="495"/>
      <c r="Q265" s="495"/>
      <c r="R265" s="495"/>
      <c r="S265" s="495"/>
      <c r="T265" s="495"/>
      <c r="U265" s="495"/>
      <c r="V265" s="495"/>
      <c r="W265" s="495"/>
      <c r="X265" s="495"/>
      <c r="Y265" s="495"/>
      <c r="Z265" s="495"/>
      <c r="AA265" s="495"/>
      <c r="AB265" s="495"/>
      <c r="AC265" s="495"/>
      <c r="AD265" s="495"/>
      <c r="AE265" s="495"/>
      <c r="AF265" s="495"/>
      <c r="AG265" s="495"/>
      <c r="AH265" s="495"/>
      <c r="AI265" s="495"/>
      <c r="AJ265" s="495"/>
      <c r="AK265" s="495"/>
      <c r="AL265" s="495"/>
      <c r="AM265" s="495"/>
      <c r="AN265" s="495"/>
      <c r="AO265" s="495"/>
      <c r="AP265" s="495"/>
      <c r="AQ265" s="495"/>
      <c r="AR265" s="495"/>
      <c r="AS265" s="495"/>
      <c r="AT265" s="495"/>
      <c r="AU265" s="495"/>
      <c r="AV265" s="495"/>
      <c r="AW265" s="495"/>
      <c r="AX265" s="495"/>
      <c r="AY265" s="495"/>
      <c r="AZ265" s="495"/>
      <c r="BA265" s="495"/>
      <c r="BB265" s="495"/>
      <c r="BC265" s="495"/>
      <c r="BD265" s="495"/>
      <c r="BE265" s="495"/>
      <c r="BF265" s="495"/>
      <c r="BG265" s="495"/>
      <c r="BH265" s="495"/>
      <c r="BI265" s="495"/>
      <c r="BJ265" s="495"/>
      <c r="BK265" s="495"/>
      <c r="BL265" s="495"/>
      <c r="BM265" s="495"/>
      <c r="BN265" s="495"/>
      <c r="BO265" s="495"/>
      <c r="BP265" s="495"/>
      <c r="BQ265" s="495"/>
      <c r="BR265" s="495"/>
      <c r="BS265" s="495"/>
      <c r="BT265" s="495"/>
      <c r="BU265" s="495"/>
      <c r="BV265" s="495"/>
      <c r="BW265" s="495"/>
      <c r="BX265" s="495"/>
      <c r="BY265" s="495"/>
      <c r="BZ265" s="495"/>
      <c r="CA265" s="495"/>
      <c r="CB265" s="495"/>
      <c r="CC265" s="495"/>
      <c r="CD265" s="495"/>
      <c r="CE265" s="495"/>
      <c r="CF265" s="495"/>
      <c r="CG265" s="495"/>
      <c r="CH265" s="495"/>
      <c r="CI265" s="495"/>
      <c r="CJ265" s="495"/>
      <c r="CK265" s="495"/>
      <c r="CL265" s="495"/>
      <c r="CM265" s="495"/>
      <c r="CN265" s="495"/>
      <c r="CO265" s="495"/>
      <c r="CP265" s="495"/>
      <c r="CQ265" s="495"/>
      <c r="CR265" s="495"/>
      <c r="CS265" s="495"/>
      <c r="CT265" s="495"/>
      <c r="CU265" s="495"/>
      <c r="CV265" s="495"/>
      <c r="CW265" s="495"/>
      <c r="CX265" s="495"/>
      <c r="CY265" s="495"/>
      <c r="CZ265" s="495"/>
      <c r="DA265" s="495"/>
      <c r="DB265" s="495"/>
      <c r="DC265" s="495"/>
      <c r="DD265" s="495"/>
      <c r="DE265" s="495"/>
      <c r="DF265" s="495"/>
      <c r="DG265" s="495"/>
      <c r="DH265" s="495"/>
      <c r="DI265" s="495"/>
      <c r="DJ265" s="495"/>
      <c r="DK265" s="495"/>
      <c r="DL265" s="495"/>
      <c r="DM265" s="495"/>
      <c r="DN265" s="495"/>
      <c r="DO265" s="495"/>
      <c r="DP265" s="495"/>
      <c r="DQ265" s="495"/>
      <c r="DR265" s="495"/>
      <c r="DS265" s="495"/>
      <c r="DT265" s="495"/>
      <c r="DU265" s="495"/>
      <c r="DV265" s="495"/>
      <c r="DW265" s="495"/>
      <c r="DX265" s="495"/>
      <c r="DY265" s="495"/>
      <c r="DZ265" s="495"/>
      <c r="EA265" s="495"/>
      <c r="EB265" s="495"/>
      <c r="EC265" s="495"/>
      <c r="ED265" s="495"/>
      <c r="EE265" s="495"/>
      <c r="EF265" s="495"/>
      <c r="EG265" s="495"/>
      <c r="EH265" s="495"/>
      <c r="EI265" s="495"/>
      <c r="EJ265" s="495"/>
      <c r="EK265" s="495"/>
      <c r="EL265" s="495"/>
      <c r="EM265" s="495"/>
      <c r="EN265" s="495"/>
      <c r="EO265" s="495"/>
      <c r="EP265" s="495"/>
      <c r="EQ265" s="495"/>
      <c r="ER265" s="495"/>
      <c r="ES265" s="495"/>
      <c r="ET265" s="495"/>
      <c r="EU265" s="495"/>
      <c r="EV265" s="495"/>
      <c r="EW265" s="495"/>
      <c r="EX265" s="495"/>
      <c r="EY265" s="495"/>
      <c r="EZ265" s="495"/>
      <c r="FA265" s="495"/>
      <c r="FB265" s="495"/>
    </row>
    <row r="266" spans="1:158" s="325" customFormat="1" hidden="1" x14ac:dyDescent="0.25">
      <c r="A266" s="553" t="s">
        <v>52</v>
      </c>
      <c r="B266" s="362"/>
      <c r="C266" s="362"/>
      <c r="D266" s="362"/>
      <c r="E266" s="362"/>
      <c r="F266" s="362"/>
      <c r="G266" s="495"/>
      <c r="H266" s="495"/>
      <c r="I266" s="495"/>
      <c r="J266" s="495"/>
      <c r="K266" s="495"/>
      <c r="L266" s="495"/>
      <c r="M266" s="495"/>
      <c r="N266" s="495"/>
      <c r="O266" s="495"/>
      <c r="P266" s="495"/>
      <c r="Q266" s="495"/>
      <c r="R266" s="495"/>
      <c r="S266" s="495"/>
      <c r="T266" s="495"/>
      <c r="U266" s="495"/>
      <c r="V266" s="495"/>
      <c r="W266" s="495"/>
      <c r="X266" s="495"/>
      <c r="Y266" s="495"/>
      <c r="Z266" s="495"/>
      <c r="AA266" s="495"/>
      <c r="AB266" s="495"/>
      <c r="AC266" s="495"/>
      <c r="AD266" s="495"/>
      <c r="AE266" s="495"/>
      <c r="AF266" s="495"/>
      <c r="AG266" s="495"/>
      <c r="AH266" s="495"/>
      <c r="AI266" s="495"/>
      <c r="AJ266" s="495"/>
      <c r="AK266" s="495"/>
      <c r="AL266" s="495"/>
      <c r="AM266" s="495"/>
      <c r="AN266" s="495"/>
      <c r="AO266" s="495"/>
      <c r="AP266" s="495"/>
      <c r="AQ266" s="495"/>
      <c r="AR266" s="495"/>
      <c r="AS266" s="495"/>
      <c r="AT266" s="495"/>
      <c r="AU266" s="495"/>
      <c r="AV266" s="495"/>
      <c r="AW266" s="495"/>
      <c r="AX266" s="495"/>
      <c r="AY266" s="495"/>
      <c r="AZ266" s="495"/>
      <c r="BA266" s="495"/>
      <c r="BB266" s="495"/>
      <c r="BC266" s="495"/>
      <c r="BD266" s="495"/>
      <c r="BE266" s="495"/>
      <c r="BF266" s="495"/>
      <c r="BG266" s="495"/>
      <c r="BH266" s="495"/>
      <c r="BI266" s="495"/>
      <c r="BJ266" s="495"/>
      <c r="BK266" s="495"/>
      <c r="BL266" s="495"/>
      <c r="BM266" s="495"/>
      <c r="BN266" s="495"/>
      <c r="BO266" s="495"/>
      <c r="BP266" s="495"/>
      <c r="BQ266" s="495"/>
      <c r="BR266" s="495"/>
      <c r="BS266" s="495"/>
      <c r="BT266" s="495"/>
      <c r="BU266" s="495"/>
      <c r="BV266" s="495"/>
      <c r="BW266" s="495"/>
      <c r="BX266" s="495"/>
      <c r="BY266" s="495"/>
      <c r="BZ266" s="495"/>
      <c r="CA266" s="495"/>
      <c r="CB266" s="495"/>
      <c r="CC266" s="495"/>
      <c r="CD266" s="495"/>
      <c r="CE266" s="495"/>
      <c r="CF266" s="495"/>
      <c r="CG266" s="495"/>
      <c r="CH266" s="495"/>
      <c r="CI266" s="495"/>
      <c r="CJ266" s="495"/>
      <c r="CK266" s="495"/>
      <c r="CL266" s="495"/>
      <c r="CM266" s="495"/>
      <c r="CN266" s="495"/>
      <c r="CO266" s="495"/>
      <c r="CP266" s="495"/>
      <c r="CQ266" s="495"/>
      <c r="CR266" s="495"/>
      <c r="CS266" s="495"/>
      <c r="CT266" s="495"/>
      <c r="CU266" s="495"/>
      <c r="CV266" s="495"/>
      <c r="CW266" s="495"/>
      <c r="CX266" s="495"/>
      <c r="CY266" s="495"/>
      <c r="CZ266" s="495"/>
      <c r="DA266" s="495"/>
      <c r="DB266" s="495"/>
      <c r="DC266" s="495"/>
      <c r="DD266" s="495"/>
      <c r="DE266" s="495"/>
      <c r="DF266" s="495"/>
      <c r="DG266" s="495"/>
      <c r="DH266" s="495"/>
      <c r="DI266" s="495"/>
      <c r="DJ266" s="495"/>
      <c r="DK266" s="495"/>
      <c r="DL266" s="495"/>
      <c r="DM266" s="495"/>
      <c r="DN266" s="495"/>
      <c r="DO266" s="495"/>
      <c r="DP266" s="495"/>
      <c r="DQ266" s="495"/>
      <c r="DR266" s="495"/>
      <c r="DS266" s="495"/>
      <c r="DT266" s="495"/>
      <c r="DU266" s="495"/>
      <c r="DV266" s="495"/>
      <c r="DW266" s="495"/>
      <c r="DX266" s="495"/>
      <c r="DY266" s="495"/>
      <c r="DZ266" s="495"/>
      <c r="EA266" s="495"/>
      <c r="EB266" s="495"/>
      <c r="EC266" s="495"/>
      <c r="ED266" s="495"/>
      <c r="EE266" s="495"/>
      <c r="EF266" s="495"/>
      <c r="EG266" s="495"/>
      <c r="EH266" s="495"/>
      <c r="EI266" s="495"/>
      <c r="EJ266" s="495"/>
      <c r="EK266" s="495"/>
      <c r="EL266" s="495"/>
      <c r="EM266" s="495"/>
      <c r="EN266" s="495"/>
      <c r="EO266" s="495"/>
      <c r="EP266" s="495"/>
      <c r="EQ266" s="495"/>
      <c r="ER266" s="495"/>
      <c r="ES266" s="495"/>
      <c r="ET266" s="495"/>
      <c r="EU266" s="495"/>
      <c r="EV266" s="495"/>
      <c r="EW266" s="495"/>
      <c r="EX266" s="495"/>
      <c r="EY266" s="495"/>
      <c r="EZ266" s="495"/>
      <c r="FA266" s="495"/>
      <c r="FB266" s="495"/>
    </row>
    <row r="267" spans="1:158" s="325" customFormat="1" hidden="1" x14ac:dyDescent="0.25">
      <c r="A267" s="553" t="s">
        <v>258</v>
      </c>
      <c r="B267" s="362"/>
      <c r="C267" s="362"/>
      <c r="D267" s="362"/>
      <c r="E267" s="362"/>
      <c r="F267" s="362"/>
      <c r="G267" s="495"/>
      <c r="H267" s="495"/>
      <c r="I267" s="495"/>
      <c r="J267" s="495"/>
      <c r="K267" s="495"/>
      <c r="L267" s="495"/>
      <c r="M267" s="495"/>
      <c r="N267" s="495"/>
      <c r="O267" s="495"/>
      <c r="P267" s="495"/>
      <c r="Q267" s="495"/>
      <c r="R267" s="495"/>
      <c r="S267" s="495"/>
      <c r="T267" s="495"/>
      <c r="U267" s="495"/>
      <c r="V267" s="495"/>
      <c r="W267" s="495"/>
      <c r="X267" s="495"/>
      <c r="Y267" s="495"/>
      <c r="Z267" s="495"/>
      <c r="AA267" s="495"/>
      <c r="AB267" s="495"/>
      <c r="AC267" s="495"/>
      <c r="AD267" s="495"/>
      <c r="AE267" s="495"/>
      <c r="AF267" s="495"/>
      <c r="AG267" s="495"/>
      <c r="AH267" s="495"/>
      <c r="AI267" s="495"/>
      <c r="AJ267" s="495"/>
      <c r="AK267" s="495"/>
      <c r="AL267" s="495"/>
      <c r="AM267" s="495"/>
      <c r="AN267" s="495"/>
      <c r="AO267" s="495"/>
      <c r="AP267" s="495"/>
      <c r="AQ267" s="495"/>
      <c r="AR267" s="495"/>
      <c r="AS267" s="495"/>
      <c r="AT267" s="495"/>
      <c r="AU267" s="495"/>
      <c r="AV267" s="495"/>
      <c r="AW267" s="495"/>
      <c r="AX267" s="495"/>
      <c r="AY267" s="495"/>
      <c r="AZ267" s="495"/>
      <c r="BA267" s="495"/>
      <c r="BB267" s="495"/>
      <c r="BC267" s="495"/>
      <c r="BD267" s="495"/>
      <c r="BE267" s="495"/>
      <c r="BF267" s="495"/>
      <c r="BG267" s="495"/>
      <c r="BH267" s="495"/>
      <c r="BI267" s="495"/>
      <c r="BJ267" s="495"/>
      <c r="BK267" s="495"/>
      <c r="BL267" s="495"/>
      <c r="BM267" s="495"/>
      <c r="BN267" s="495"/>
      <c r="BO267" s="495"/>
      <c r="BP267" s="495"/>
      <c r="BQ267" s="495"/>
      <c r="BR267" s="495"/>
      <c r="BS267" s="495"/>
      <c r="BT267" s="495"/>
      <c r="BU267" s="495"/>
      <c r="BV267" s="495"/>
      <c r="BW267" s="495"/>
      <c r="BX267" s="495"/>
      <c r="BY267" s="495"/>
      <c r="BZ267" s="495"/>
      <c r="CA267" s="495"/>
      <c r="CB267" s="495"/>
      <c r="CC267" s="495"/>
      <c r="CD267" s="495"/>
      <c r="CE267" s="495"/>
      <c r="CF267" s="495"/>
      <c r="CG267" s="495"/>
      <c r="CH267" s="495"/>
      <c r="CI267" s="495"/>
      <c r="CJ267" s="495"/>
      <c r="CK267" s="495"/>
      <c r="CL267" s="495"/>
      <c r="CM267" s="495"/>
      <c r="CN267" s="495"/>
      <c r="CO267" s="495"/>
      <c r="CP267" s="495"/>
      <c r="CQ267" s="495"/>
      <c r="CR267" s="495"/>
      <c r="CS267" s="495"/>
      <c r="CT267" s="495"/>
      <c r="CU267" s="495"/>
      <c r="CV267" s="495"/>
      <c r="CW267" s="495"/>
      <c r="CX267" s="495"/>
      <c r="CY267" s="495"/>
      <c r="CZ267" s="495"/>
      <c r="DA267" s="495"/>
      <c r="DB267" s="495"/>
      <c r="DC267" s="495"/>
      <c r="DD267" s="495"/>
      <c r="DE267" s="495"/>
      <c r="DF267" s="495"/>
      <c r="DG267" s="495"/>
      <c r="DH267" s="495"/>
      <c r="DI267" s="495"/>
      <c r="DJ267" s="495"/>
      <c r="DK267" s="495"/>
      <c r="DL267" s="495"/>
      <c r="DM267" s="495"/>
      <c r="DN267" s="495"/>
      <c r="DO267" s="495"/>
      <c r="DP267" s="495"/>
      <c r="DQ267" s="495"/>
      <c r="DR267" s="495"/>
      <c r="DS267" s="495"/>
      <c r="DT267" s="495"/>
      <c r="DU267" s="495"/>
      <c r="DV267" s="495"/>
      <c r="DW267" s="495"/>
      <c r="DX267" s="495"/>
      <c r="DY267" s="495"/>
      <c r="DZ267" s="495"/>
      <c r="EA267" s="495"/>
      <c r="EB267" s="495"/>
      <c r="EC267" s="495"/>
      <c r="ED267" s="495"/>
      <c r="EE267" s="495"/>
      <c r="EF267" s="495"/>
      <c r="EG267" s="495"/>
      <c r="EH267" s="495"/>
      <c r="EI267" s="495"/>
      <c r="EJ267" s="495"/>
      <c r="EK267" s="495"/>
      <c r="EL267" s="495"/>
      <c r="EM267" s="495"/>
      <c r="EN267" s="495"/>
      <c r="EO267" s="495"/>
      <c r="EP267" s="495"/>
      <c r="EQ267" s="495"/>
      <c r="ER267" s="495"/>
      <c r="ES267" s="495"/>
      <c r="ET267" s="495"/>
      <c r="EU267" s="495"/>
      <c r="EV267" s="495"/>
      <c r="EW267" s="495"/>
      <c r="EX267" s="495"/>
      <c r="EY267" s="495"/>
      <c r="EZ267" s="495"/>
      <c r="FA267" s="495"/>
      <c r="FB267" s="495"/>
    </row>
    <row r="268" spans="1:158" s="325" customFormat="1" ht="15.75" hidden="1" thickBot="1" x14ac:dyDescent="0.3">
      <c r="A268" s="553" t="s">
        <v>238</v>
      </c>
      <c r="B268" s="362"/>
      <c r="C268" s="362"/>
      <c r="D268" s="362"/>
      <c r="E268" s="362"/>
      <c r="F268" s="362"/>
      <c r="G268" s="495"/>
      <c r="H268" s="495"/>
      <c r="I268" s="495"/>
      <c r="J268" s="495"/>
      <c r="K268" s="495"/>
      <c r="L268" s="495"/>
      <c r="M268" s="495"/>
      <c r="N268" s="495"/>
      <c r="O268" s="495"/>
      <c r="P268" s="495"/>
      <c r="Q268" s="495"/>
      <c r="R268" s="495"/>
      <c r="S268" s="495"/>
      <c r="T268" s="495"/>
      <c r="U268" s="495"/>
      <c r="V268" s="495"/>
      <c r="W268" s="495"/>
      <c r="X268" s="495"/>
      <c r="Y268" s="495"/>
      <c r="Z268" s="495"/>
      <c r="AA268" s="495"/>
      <c r="AB268" s="495"/>
      <c r="AC268" s="495"/>
      <c r="AD268" s="495"/>
      <c r="AE268" s="495"/>
      <c r="AF268" s="495"/>
      <c r="AG268" s="495"/>
      <c r="AH268" s="495"/>
      <c r="AI268" s="495"/>
      <c r="AJ268" s="495"/>
      <c r="AK268" s="495"/>
      <c r="AL268" s="495"/>
      <c r="AM268" s="495"/>
      <c r="AN268" s="495"/>
      <c r="AO268" s="495"/>
      <c r="AP268" s="495"/>
      <c r="AQ268" s="495"/>
      <c r="AR268" s="495"/>
      <c r="AS268" s="495"/>
      <c r="AT268" s="495"/>
      <c r="AU268" s="495"/>
      <c r="AV268" s="495"/>
      <c r="AW268" s="495"/>
      <c r="AX268" s="495"/>
      <c r="AY268" s="495"/>
      <c r="AZ268" s="495"/>
      <c r="BA268" s="495"/>
      <c r="BB268" s="495"/>
      <c r="BC268" s="495"/>
      <c r="BD268" s="495"/>
      <c r="BE268" s="495"/>
      <c r="BF268" s="495"/>
      <c r="BG268" s="495"/>
      <c r="BH268" s="495"/>
      <c r="BI268" s="495"/>
      <c r="BJ268" s="495"/>
      <c r="BK268" s="495"/>
      <c r="BL268" s="495"/>
      <c r="BM268" s="495"/>
      <c r="BN268" s="495"/>
      <c r="BO268" s="495"/>
      <c r="BP268" s="495"/>
      <c r="BQ268" s="495"/>
      <c r="BR268" s="495"/>
      <c r="BS268" s="495"/>
      <c r="BT268" s="495"/>
      <c r="BU268" s="495"/>
      <c r="BV268" s="495"/>
      <c r="BW268" s="495"/>
      <c r="BX268" s="495"/>
      <c r="BY268" s="495"/>
      <c r="BZ268" s="495"/>
      <c r="CA268" s="495"/>
      <c r="CB268" s="495"/>
      <c r="CC268" s="495"/>
      <c r="CD268" s="495"/>
      <c r="CE268" s="495"/>
      <c r="CF268" s="495"/>
      <c r="CG268" s="495"/>
      <c r="CH268" s="495"/>
      <c r="CI268" s="495"/>
      <c r="CJ268" s="495"/>
      <c r="CK268" s="495"/>
      <c r="CL268" s="495"/>
      <c r="CM268" s="495"/>
      <c r="CN268" s="495"/>
      <c r="CO268" s="495"/>
      <c r="CP268" s="495"/>
      <c r="CQ268" s="495"/>
      <c r="CR268" s="495"/>
      <c r="CS268" s="495"/>
      <c r="CT268" s="495"/>
      <c r="CU268" s="495"/>
      <c r="CV268" s="495"/>
      <c r="CW268" s="495"/>
      <c r="CX268" s="495"/>
      <c r="CY268" s="495"/>
      <c r="CZ268" s="495"/>
      <c r="DA268" s="495"/>
      <c r="DB268" s="495"/>
      <c r="DC268" s="495"/>
      <c r="DD268" s="495"/>
      <c r="DE268" s="495"/>
      <c r="DF268" s="495"/>
      <c r="DG268" s="495"/>
      <c r="DH268" s="495"/>
      <c r="DI268" s="495"/>
      <c r="DJ268" s="495"/>
      <c r="DK268" s="495"/>
      <c r="DL268" s="495"/>
      <c r="DM268" s="495"/>
      <c r="DN268" s="495"/>
      <c r="DO268" s="495"/>
      <c r="DP268" s="495"/>
      <c r="DQ268" s="495"/>
      <c r="DR268" s="495"/>
      <c r="DS268" s="495"/>
      <c r="DT268" s="495"/>
      <c r="DU268" s="495"/>
      <c r="DV268" s="495"/>
      <c r="DW268" s="495"/>
      <c r="DX268" s="495"/>
      <c r="DY268" s="495"/>
      <c r="DZ268" s="495"/>
      <c r="EA268" s="495"/>
      <c r="EB268" s="495"/>
      <c r="EC268" s="495"/>
      <c r="ED268" s="495"/>
      <c r="EE268" s="495"/>
      <c r="EF268" s="495"/>
      <c r="EG268" s="495"/>
      <c r="EH268" s="495"/>
      <c r="EI268" s="495"/>
      <c r="EJ268" s="495"/>
      <c r="EK268" s="495"/>
      <c r="EL268" s="495"/>
      <c r="EM268" s="495"/>
      <c r="EN268" s="495"/>
      <c r="EO268" s="495"/>
      <c r="EP268" s="495"/>
      <c r="EQ268" s="495"/>
      <c r="ER268" s="495"/>
      <c r="ES268" s="495"/>
      <c r="ET268" s="495"/>
      <c r="EU268" s="495"/>
      <c r="EV268" s="495"/>
      <c r="EW268" s="495"/>
      <c r="EX268" s="495"/>
      <c r="EY268" s="495"/>
      <c r="EZ268" s="495"/>
      <c r="FA268" s="495"/>
      <c r="FB268" s="495"/>
    </row>
    <row r="269" spans="1:158" s="325" customFormat="1" ht="15" hidden="1" customHeight="1" thickBot="1" x14ac:dyDescent="0.3">
      <c r="A269" s="279" t="s">
        <v>10</v>
      </c>
      <c r="B269" s="593"/>
      <c r="C269" s="593"/>
      <c r="D269" s="593"/>
      <c r="E269" s="593"/>
      <c r="F269" s="593"/>
      <c r="G269" s="495"/>
      <c r="H269" s="495"/>
      <c r="I269" s="495"/>
      <c r="J269" s="495"/>
      <c r="K269" s="495"/>
      <c r="L269" s="495"/>
      <c r="M269" s="495"/>
      <c r="N269" s="495"/>
      <c r="O269" s="495"/>
      <c r="P269" s="495"/>
      <c r="Q269" s="495"/>
      <c r="R269" s="495"/>
      <c r="S269" s="495"/>
      <c r="T269" s="495"/>
      <c r="U269" s="495"/>
      <c r="V269" s="495"/>
      <c r="W269" s="495"/>
      <c r="X269" s="495"/>
      <c r="Y269" s="495"/>
      <c r="Z269" s="495"/>
      <c r="AA269" s="495"/>
      <c r="AB269" s="495"/>
      <c r="AC269" s="495"/>
      <c r="AD269" s="495"/>
      <c r="AE269" s="495"/>
      <c r="AF269" s="495"/>
      <c r="AG269" s="495"/>
      <c r="AH269" s="495"/>
      <c r="AI269" s="495"/>
      <c r="AJ269" s="495"/>
      <c r="AK269" s="495"/>
      <c r="AL269" s="495"/>
      <c r="AM269" s="495"/>
      <c r="AN269" s="495"/>
      <c r="AO269" s="495"/>
      <c r="AP269" s="495"/>
      <c r="AQ269" s="495"/>
      <c r="AR269" s="495"/>
      <c r="AS269" s="495"/>
      <c r="AT269" s="495"/>
      <c r="AU269" s="495"/>
      <c r="AV269" s="495"/>
      <c r="AW269" s="495"/>
      <c r="AX269" s="495"/>
      <c r="AY269" s="495"/>
      <c r="AZ269" s="495"/>
      <c r="BA269" s="495"/>
      <c r="BB269" s="495"/>
      <c r="BC269" s="495"/>
      <c r="BD269" s="495"/>
      <c r="BE269" s="495"/>
      <c r="BF269" s="495"/>
      <c r="BG269" s="495"/>
      <c r="BH269" s="495"/>
      <c r="BI269" s="495"/>
      <c r="BJ269" s="495"/>
      <c r="BK269" s="495"/>
      <c r="BL269" s="495"/>
      <c r="BM269" s="495"/>
      <c r="BN269" s="495"/>
      <c r="BO269" s="495"/>
      <c r="BP269" s="495"/>
      <c r="BQ269" s="495"/>
      <c r="BR269" s="495"/>
      <c r="BS269" s="495"/>
      <c r="BT269" s="495"/>
      <c r="BU269" s="495"/>
      <c r="BV269" s="495"/>
      <c r="BW269" s="495"/>
      <c r="BX269" s="495"/>
      <c r="BY269" s="495"/>
      <c r="BZ269" s="495"/>
      <c r="CA269" s="495"/>
      <c r="CB269" s="495"/>
      <c r="CC269" s="495"/>
      <c r="CD269" s="495"/>
      <c r="CE269" s="495"/>
      <c r="CF269" s="495"/>
      <c r="CG269" s="495"/>
      <c r="CH269" s="495"/>
      <c r="CI269" s="495"/>
      <c r="CJ269" s="495"/>
      <c r="CK269" s="495"/>
      <c r="CL269" s="495"/>
      <c r="CM269" s="495"/>
      <c r="CN269" s="495"/>
      <c r="CO269" s="495"/>
      <c r="CP269" s="495"/>
      <c r="CQ269" s="495"/>
      <c r="CR269" s="495"/>
      <c r="CS269" s="495"/>
      <c r="CT269" s="495"/>
      <c r="CU269" s="495"/>
      <c r="CV269" s="495"/>
      <c r="CW269" s="495"/>
      <c r="CX269" s="495"/>
      <c r="CY269" s="495"/>
      <c r="CZ269" s="495"/>
      <c r="DA269" s="495"/>
      <c r="DB269" s="495"/>
      <c r="DC269" s="495"/>
      <c r="DD269" s="495"/>
      <c r="DE269" s="495"/>
      <c r="DF269" s="495"/>
      <c r="DG269" s="495"/>
      <c r="DH269" s="495"/>
      <c r="DI269" s="495"/>
      <c r="DJ269" s="495"/>
      <c r="DK269" s="495"/>
      <c r="DL269" s="495"/>
      <c r="DM269" s="495"/>
      <c r="DN269" s="495"/>
      <c r="DO269" s="495"/>
      <c r="DP269" s="495"/>
      <c r="DQ269" s="495"/>
      <c r="DR269" s="495"/>
      <c r="DS269" s="495"/>
      <c r="DT269" s="495"/>
      <c r="DU269" s="495"/>
      <c r="DV269" s="495"/>
      <c r="DW269" s="495"/>
      <c r="DX269" s="495"/>
      <c r="DY269" s="495"/>
      <c r="DZ269" s="495"/>
      <c r="EA269" s="495"/>
      <c r="EB269" s="495"/>
      <c r="EC269" s="495"/>
      <c r="ED269" s="495"/>
      <c r="EE269" s="495"/>
      <c r="EF269" s="495"/>
      <c r="EG269" s="495"/>
      <c r="EH269" s="495"/>
      <c r="EI269" s="495"/>
      <c r="EJ269" s="495"/>
      <c r="EK269" s="495"/>
      <c r="EL269" s="495"/>
      <c r="EM269" s="495"/>
      <c r="EN269" s="495"/>
      <c r="EO269" s="495"/>
      <c r="EP269" s="495"/>
      <c r="EQ269" s="495"/>
      <c r="ER269" s="495"/>
      <c r="ES269" s="495"/>
      <c r="ET269" s="495"/>
      <c r="EU269" s="495"/>
      <c r="EV269" s="495"/>
      <c r="EW269" s="495"/>
      <c r="EX269" s="495"/>
      <c r="EY269" s="495"/>
      <c r="EZ269" s="495"/>
      <c r="FA269" s="495"/>
      <c r="FB269" s="495"/>
    </row>
    <row r="270" spans="1:158" s="325" customFormat="1" ht="15" hidden="1" customHeight="1" x14ac:dyDescent="0.25">
      <c r="A270" s="354" t="s">
        <v>292</v>
      </c>
      <c r="B270" s="362"/>
      <c r="C270" s="362"/>
      <c r="D270" s="362"/>
      <c r="E270" s="362"/>
      <c r="F270" s="362"/>
      <c r="G270" s="495"/>
      <c r="H270" s="495"/>
      <c r="I270" s="495"/>
      <c r="J270" s="495"/>
      <c r="K270" s="495"/>
      <c r="L270" s="495"/>
      <c r="M270" s="495"/>
      <c r="N270" s="495"/>
      <c r="O270" s="495"/>
      <c r="P270" s="495"/>
      <c r="Q270" s="495"/>
      <c r="R270" s="495"/>
      <c r="S270" s="495"/>
      <c r="T270" s="495"/>
      <c r="U270" s="495"/>
      <c r="V270" s="495"/>
      <c r="W270" s="495"/>
      <c r="X270" s="495"/>
      <c r="Y270" s="495"/>
      <c r="Z270" s="495"/>
      <c r="AA270" s="495"/>
      <c r="AB270" s="495"/>
      <c r="AC270" s="495"/>
      <c r="AD270" s="495"/>
      <c r="AE270" s="495"/>
      <c r="AF270" s="495"/>
      <c r="AG270" s="495"/>
      <c r="AH270" s="495"/>
      <c r="AI270" s="495"/>
      <c r="AJ270" s="495"/>
      <c r="AK270" s="495"/>
      <c r="AL270" s="495"/>
      <c r="AM270" s="495"/>
      <c r="AN270" s="495"/>
      <c r="AO270" s="495"/>
      <c r="AP270" s="495"/>
      <c r="AQ270" s="495"/>
      <c r="AR270" s="495"/>
      <c r="AS270" s="495"/>
      <c r="AT270" s="495"/>
      <c r="AU270" s="495"/>
      <c r="AV270" s="495"/>
      <c r="AW270" s="495"/>
      <c r="AX270" s="495"/>
      <c r="AY270" s="495"/>
      <c r="AZ270" s="495"/>
      <c r="BA270" s="495"/>
      <c r="BB270" s="495"/>
      <c r="BC270" s="495"/>
      <c r="BD270" s="495"/>
      <c r="BE270" s="495"/>
      <c r="BF270" s="495"/>
      <c r="BG270" s="495"/>
      <c r="BH270" s="495"/>
      <c r="BI270" s="495"/>
      <c r="BJ270" s="495"/>
      <c r="BK270" s="495"/>
      <c r="BL270" s="495"/>
      <c r="BM270" s="495"/>
      <c r="BN270" s="495"/>
      <c r="BO270" s="495"/>
      <c r="BP270" s="495"/>
      <c r="BQ270" s="495"/>
      <c r="BR270" s="495"/>
      <c r="BS270" s="495"/>
      <c r="BT270" s="495"/>
      <c r="BU270" s="495"/>
      <c r="BV270" s="495"/>
      <c r="BW270" s="495"/>
      <c r="BX270" s="495"/>
      <c r="BY270" s="495"/>
      <c r="BZ270" s="495"/>
      <c r="CA270" s="495"/>
      <c r="CB270" s="495"/>
      <c r="CC270" s="495"/>
      <c r="CD270" s="495"/>
      <c r="CE270" s="495"/>
      <c r="CF270" s="495"/>
      <c r="CG270" s="495"/>
      <c r="CH270" s="495"/>
      <c r="CI270" s="495"/>
      <c r="CJ270" s="495"/>
      <c r="CK270" s="495"/>
      <c r="CL270" s="495"/>
      <c r="CM270" s="495"/>
      <c r="CN270" s="495"/>
      <c r="CO270" s="495"/>
      <c r="CP270" s="495"/>
      <c r="CQ270" s="495"/>
      <c r="CR270" s="495"/>
      <c r="CS270" s="495"/>
      <c r="CT270" s="495"/>
      <c r="CU270" s="495"/>
      <c r="CV270" s="495"/>
      <c r="CW270" s="495"/>
      <c r="CX270" s="495"/>
      <c r="CY270" s="495"/>
      <c r="CZ270" s="495"/>
      <c r="DA270" s="495"/>
      <c r="DB270" s="495"/>
      <c r="DC270" s="495"/>
      <c r="DD270" s="495"/>
      <c r="DE270" s="495"/>
      <c r="DF270" s="495"/>
      <c r="DG270" s="495"/>
      <c r="DH270" s="495"/>
      <c r="DI270" s="495"/>
      <c r="DJ270" s="495"/>
      <c r="DK270" s="495"/>
      <c r="DL270" s="495"/>
      <c r="DM270" s="495"/>
      <c r="DN270" s="495"/>
      <c r="DO270" s="495"/>
      <c r="DP270" s="495"/>
      <c r="DQ270" s="495"/>
      <c r="DR270" s="495"/>
      <c r="DS270" s="495"/>
      <c r="DT270" s="495"/>
      <c r="DU270" s="495"/>
      <c r="DV270" s="495"/>
      <c r="DW270" s="495"/>
      <c r="DX270" s="495"/>
      <c r="DY270" s="495"/>
      <c r="DZ270" s="495"/>
      <c r="EA270" s="495"/>
      <c r="EB270" s="495"/>
      <c r="EC270" s="495"/>
      <c r="ED270" s="495"/>
      <c r="EE270" s="495"/>
      <c r="EF270" s="495"/>
      <c r="EG270" s="495"/>
      <c r="EH270" s="495"/>
      <c r="EI270" s="495"/>
      <c r="EJ270" s="495"/>
      <c r="EK270" s="495"/>
      <c r="EL270" s="495"/>
      <c r="EM270" s="495"/>
      <c r="EN270" s="495"/>
      <c r="EO270" s="495"/>
      <c r="EP270" s="495"/>
      <c r="EQ270" s="495"/>
      <c r="ER270" s="495"/>
      <c r="ES270" s="495"/>
      <c r="ET270" s="495"/>
      <c r="EU270" s="495"/>
      <c r="EV270" s="495"/>
      <c r="EW270" s="495"/>
      <c r="EX270" s="495"/>
      <c r="EY270" s="495"/>
      <c r="EZ270" s="495"/>
      <c r="FA270" s="495"/>
      <c r="FB270" s="495"/>
    </row>
    <row r="271" spans="1:158" s="325" customFormat="1" ht="15" hidden="1" customHeight="1" x14ac:dyDescent="0.25">
      <c r="A271" s="624" t="s">
        <v>171</v>
      </c>
      <c r="B271" s="362"/>
      <c r="C271" s="362"/>
      <c r="D271" s="362"/>
      <c r="E271" s="362"/>
      <c r="F271" s="362"/>
      <c r="G271" s="495"/>
      <c r="H271" s="495"/>
      <c r="I271" s="495"/>
      <c r="J271" s="495"/>
      <c r="K271" s="495"/>
      <c r="L271" s="495"/>
      <c r="M271" s="495"/>
      <c r="N271" s="495"/>
      <c r="O271" s="495"/>
      <c r="P271" s="495"/>
      <c r="Q271" s="495"/>
      <c r="R271" s="495"/>
      <c r="S271" s="495"/>
      <c r="T271" s="495"/>
      <c r="U271" s="495"/>
      <c r="V271" s="495"/>
      <c r="W271" s="495"/>
      <c r="X271" s="495"/>
      <c r="Y271" s="495"/>
      <c r="Z271" s="495"/>
      <c r="AA271" s="495"/>
      <c r="AB271" s="495"/>
      <c r="AC271" s="495"/>
      <c r="AD271" s="495"/>
      <c r="AE271" s="495"/>
      <c r="AF271" s="495"/>
      <c r="AG271" s="495"/>
      <c r="AH271" s="495"/>
      <c r="AI271" s="495"/>
      <c r="AJ271" s="495"/>
      <c r="AK271" s="495"/>
      <c r="AL271" s="495"/>
      <c r="AM271" s="495"/>
      <c r="AN271" s="495"/>
      <c r="AO271" s="495"/>
      <c r="AP271" s="495"/>
      <c r="AQ271" s="495"/>
      <c r="AR271" s="495"/>
      <c r="AS271" s="495"/>
      <c r="AT271" s="495"/>
      <c r="AU271" s="495"/>
      <c r="AV271" s="495"/>
      <c r="AW271" s="495"/>
      <c r="AX271" s="495"/>
      <c r="AY271" s="495"/>
      <c r="AZ271" s="495"/>
      <c r="BA271" s="495"/>
      <c r="BB271" s="495"/>
      <c r="BC271" s="495"/>
      <c r="BD271" s="495"/>
      <c r="BE271" s="495"/>
      <c r="BF271" s="495"/>
      <c r="BG271" s="495"/>
      <c r="BH271" s="495"/>
      <c r="BI271" s="495"/>
      <c r="BJ271" s="495"/>
      <c r="BK271" s="495"/>
      <c r="BL271" s="495"/>
      <c r="BM271" s="495"/>
      <c r="BN271" s="495"/>
      <c r="BO271" s="495"/>
      <c r="BP271" s="495"/>
      <c r="BQ271" s="495"/>
      <c r="BR271" s="495"/>
      <c r="BS271" s="495"/>
      <c r="BT271" s="495"/>
      <c r="BU271" s="495"/>
      <c r="BV271" s="495"/>
      <c r="BW271" s="495"/>
      <c r="BX271" s="495"/>
      <c r="BY271" s="495"/>
      <c r="BZ271" s="495"/>
      <c r="CA271" s="495"/>
      <c r="CB271" s="495"/>
      <c r="CC271" s="495"/>
      <c r="CD271" s="495"/>
      <c r="CE271" s="495"/>
      <c r="CF271" s="495"/>
      <c r="CG271" s="495"/>
      <c r="CH271" s="495"/>
      <c r="CI271" s="495"/>
      <c r="CJ271" s="495"/>
      <c r="CK271" s="495"/>
      <c r="CL271" s="495"/>
      <c r="CM271" s="495"/>
      <c r="CN271" s="495"/>
      <c r="CO271" s="495"/>
      <c r="CP271" s="495"/>
      <c r="CQ271" s="495"/>
      <c r="CR271" s="495"/>
      <c r="CS271" s="495"/>
      <c r="CT271" s="495"/>
      <c r="CU271" s="495"/>
      <c r="CV271" s="495"/>
      <c r="CW271" s="495"/>
      <c r="CX271" s="495"/>
      <c r="CY271" s="495"/>
      <c r="CZ271" s="495"/>
      <c r="DA271" s="495"/>
      <c r="DB271" s="495"/>
      <c r="DC271" s="495"/>
      <c r="DD271" s="495"/>
      <c r="DE271" s="495"/>
      <c r="DF271" s="495"/>
      <c r="DG271" s="495"/>
      <c r="DH271" s="495"/>
      <c r="DI271" s="495"/>
      <c r="DJ271" s="495"/>
      <c r="DK271" s="495"/>
      <c r="DL271" s="495"/>
      <c r="DM271" s="495"/>
      <c r="DN271" s="495"/>
      <c r="DO271" s="495"/>
      <c r="DP271" s="495"/>
      <c r="DQ271" s="495"/>
      <c r="DR271" s="495"/>
      <c r="DS271" s="495"/>
      <c r="DT271" s="495"/>
      <c r="DU271" s="495"/>
      <c r="DV271" s="495"/>
      <c r="DW271" s="495"/>
      <c r="DX271" s="495"/>
      <c r="DY271" s="495"/>
      <c r="DZ271" s="495"/>
      <c r="EA271" s="495"/>
      <c r="EB271" s="495"/>
      <c r="EC271" s="495"/>
      <c r="ED271" s="495"/>
      <c r="EE271" s="495"/>
      <c r="EF271" s="495"/>
      <c r="EG271" s="495"/>
      <c r="EH271" s="495"/>
      <c r="EI271" s="495"/>
      <c r="EJ271" s="495"/>
      <c r="EK271" s="495"/>
      <c r="EL271" s="495"/>
      <c r="EM271" s="495"/>
      <c r="EN271" s="495"/>
      <c r="EO271" s="495"/>
      <c r="EP271" s="495"/>
      <c r="EQ271" s="495"/>
      <c r="ER271" s="495"/>
      <c r="ES271" s="495"/>
      <c r="ET271" s="495"/>
      <c r="EU271" s="495"/>
      <c r="EV271" s="495"/>
      <c r="EW271" s="495"/>
      <c r="EX271" s="495"/>
      <c r="EY271" s="495"/>
      <c r="EZ271" s="495"/>
      <c r="FA271" s="495"/>
      <c r="FB271" s="495"/>
    </row>
    <row r="272" spans="1:158" s="325" customFormat="1" ht="15" hidden="1" customHeight="1" x14ac:dyDescent="0.25">
      <c r="A272" s="624" t="s">
        <v>166</v>
      </c>
      <c r="B272" s="362"/>
      <c r="C272" s="362"/>
      <c r="D272" s="362"/>
      <c r="E272" s="362"/>
      <c r="F272" s="362"/>
      <c r="G272" s="495"/>
      <c r="H272" s="495"/>
      <c r="I272" s="495"/>
      <c r="J272" s="495"/>
      <c r="K272" s="495"/>
      <c r="L272" s="495"/>
      <c r="M272" s="495"/>
      <c r="N272" s="495"/>
      <c r="O272" s="495"/>
      <c r="P272" s="495"/>
      <c r="Q272" s="495"/>
      <c r="R272" s="495"/>
      <c r="S272" s="495"/>
      <c r="T272" s="495"/>
      <c r="U272" s="495"/>
      <c r="V272" s="495"/>
      <c r="W272" s="495"/>
      <c r="X272" s="495"/>
      <c r="Y272" s="495"/>
      <c r="Z272" s="495"/>
      <c r="AA272" s="495"/>
      <c r="AB272" s="495"/>
      <c r="AC272" s="495"/>
      <c r="AD272" s="495"/>
      <c r="AE272" s="495"/>
      <c r="AF272" s="495"/>
      <c r="AG272" s="495"/>
      <c r="AH272" s="495"/>
      <c r="AI272" s="495"/>
      <c r="AJ272" s="495"/>
      <c r="AK272" s="495"/>
      <c r="AL272" s="495"/>
      <c r="AM272" s="495"/>
      <c r="AN272" s="495"/>
      <c r="AO272" s="495"/>
      <c r="AP272" s="495"/>
      <c r="AQ272" s="495"/>
      <c r="AR272" s="495"/>
      <c r="AS272" s="495"/>
      <c r="AT272" s="495"/>
      <c r="AU272" s="495"/>
      <c r="AV272" s="495"/>
      <c r="AW272" s="495"/>
      <c r="AX272" s="495"/>
      <c r="AY272" s="495"/>
      <c r="AZ272" s="495"/>
      <c r="BA272" s="495"/>
      <c r="BB272" s="495"/>
      <c r="BC272" s="495"/>
      <c r="BD272" s="495"/>
      <c r="BE272" s="495"/>
      <c r="BF272" s="495"/>
      <c r="BG272" s="495"/>
      <c r="BH272" s="495"/>
      <c r="BI272" s="495"/>
      <c r="BJ272" s="495"/>
      <c r="BK272" s="495"/>
      <c r="BL272" s="495"/>
      <c r="BM272" s="495"/>
      <c r="BN272" s="495"/>
      <c r="BO272" s="495"/>
      <c r="BP272" s="495"/>
      <c r="BQ272" s="495"/>
      <c r="BR272" s="495"/>
      <c r="BS272" s="495"/>
      <c r="BT272" s="495"/>
      <c r="BU272" s="495"/>
      <c r="BV272" s="495"/>
      <c r="BW272" s="495"/>
      <c r="BX272" s="495"/>
      <c r="BY272" s="495"/>
      <c r="BZ272" s="495"/>
      <c r="CA272" s="495"/>
      <c r="CB272" s="495"/>
      <c r="CC272" s="495"/>
      <c r="CD272" s="495"/>
      <c r="CE272" s="495"/>
      <c r="CF272" s="495"/>
      <c r="CG272" s="495"/>
      <c r="CH272" s="495"/>
      <c r="CI272" s="495"/>
      <c r="CJ272" s="495"/>
      <c r="CK272" s="495"/>
      <c r="CL272" s="495"/>
      <c r="CM272" s="495"/>
      <c r="CN272" s="495"/>
      <c r="CO272" s="495"/>
      <c r="CP272" s="495"/>
      <c r="CQ272" s="495"/>
      <c r="CR272" s="495"/>
      <c r="CS272" s="495"/>
      <c r="CT272" s="495"/>
      <c r="CU272" s="495"/>
      <c r="CV272" s="495"/>
      <c r="CW272" s="495"/>
      <c r="CX272" s="495"/>
      <c r="CY272" s="495"/>
      <c r="CZ272" s="495"/>
      <c r="DA272" s="495"/>
      <c r="DB272" s="495"/>
      <c r="DC272" s="495"/>
      <c r="DD272" s="495"/>
      <c r="DE272" s="495"/>
      <c r="DF272" s="495"/>
      <c r="DG272" s="495"/>
      <c r="DH272" s="495"/>
      <c r="DI272" s="495"/>
      <c r="DJ272" s="495"/>
      <c r="DK272" s="495"/>
      <c r="DL272" s="495"/>
      <c r="DM272" s="495"/>
      <c r="DN272" s="495"/>
      <c r="DO272" s="495"/>
      <c r="DP272" s="495"/>
      <c r="DQ272" s="495"/>
      <c r="DR272" s="495"/>
      <c r="DS272" s="495"/>
      <c r="DT272" s="495"/>
      <c r="DU272" s="495"/>
      <c r="DV272" s="495"/>
      <c r="DW272" s="495"/>
      <c r="DX272" s="495"/>
      <c r="DY272" s="495"/>
      <c r="DZ272" s="495"/>
      <c r="EA272" s="495"/>
      <c r="EB272" s="495"/>
      <c r="EC272" s="495"/>
      <c r="ED272" s="495"/>
      <c r="EE272" s="495"/>
      <c r="EF272" s="495"/>
      <c r="EG272" s="495"/>
      <c r="EH272" s="495"/>
      <c r="EI272" s="495"/>
      <c r="EJ272" s="495"/>
      <c r="EK272" s="495"/>
      <c r="EL272" s="495"/>
      <c r="EM272" s="495"/>
      <c r="EN272" s="495"/>
      <c r="EO272" s="495"/>
      <c r="EP272" s="495"/>
      <c r="EQ272" s="495"/>
      <c r="ER272" s="495"/>
      <c r="ES272" s="495"/>
      <c r="ET272" s="495"/>
      <c r="EU272" s="495"/>
      <c r="EV272" s="495"/>
      <c r="EW272" s="495"/>
      <c r="EX272" s="495"/>
      <c r="EY272" s="495"/>
      <c r="EZ272" s="495"/>
      <c r="FA272" s="495"/>
      <c r="FB272" s="495"/>
    </row>
    <row r="273" spans="1:158" s="325" customFormat="1" ht="15" hidden="1" customHeight="1" x14ac:dyDescent="0.25">
      <c r="A273" s="599" t="s">
        <v>167</v>
      </c>
      <c r="B273" s="362"/>
      <c r="C273" s="362"/>
      <c r="D273" s="362"/>
      <c r="E273" s="362"/>
      <c r="F273" s="362"/>
      <c r="G273" s="495"/>
      <c r="H273" s="495"/>
      <c r="I273" s="495"/>
      <c r="J273" s="495"/>
      <c r="K273" s="495"/>
      <c r="L273" s="495"/>
      <c r="M273" s="495"/>
      <c r="N273" s="495"/>
      <c r="O273" s="495"/>
      <c r="P273" s="495"/>
      <c r="Q273" s="495"/>
      <c r="R273" s="495"/>
      <c r="S273" s="495"/>
      <c r="T273" s="495"/>
      <c r="U273" s="495"/>
      <c r="V273" s="495"/>
      <c r="W273" s="495"/>
      <c r="X273" s="495"/>
      <c r="Y273" s="495"/>
      <c r="Z273" s="495"/>
      <c r="AA273" s="495"/>
      <c r="AB273" s="495"/>
      <c r="AC273" s="495"/>
      <c r="AD273" s="495"/>
      <c r="AE273" s="495"/>
      <c r="AF273" s="495"/>
      <c r="AG273" s="495"/>
      <c r="AH273" s="495"/>
      <c r="AI273" s="495"/>
      <c r="AJ273" s="495"/>
      <c r="AK273" s="495"/>
      <c r="AL273" s="495"/>
      <c r="AM273" s="495"/>
      <c r="AN273" s="495"/>
      <c r="AO273" s="495"/>
      <c r="AP273" s="495"/>
      <c r="AQ273" s="495"/>
      <c r="AR273" s="495"/>
      <c r="AS273" s="495"/>
      <c r="AT273" s="495"/>
      <c r="AU273" s="495"/>
      <c r="AV273" s="495"/>
      <c r="AW273" s="495"/>
      <c r="AX273" s="495"/>
      <c r="AY273" s="495"/>
      <c r="AZ273" s="495"/>
      <c r="BA273" s="495"/>
      <c r="BB273" s="495"/>
      <c r="BC273" s="495"/>
      <c r="BD273" s="495"/>
      <c r="BE273" s="495"/>
      <c r="BF273" s="495"/>
      <c r="BG273" s="495"/>
      <c r="BH273" s="495"/>
      <c r="BI273" s="495"/>
      <c r="BJ273" s="495"/>
      <c r="BK273" s="495"/>
      <c r="BL273" s="495"/>
      <c r="BM273" s="495"/>
      <c r="BN273" s="495"/>
      <c r="BO273" s="495"/>
      <c r="BP273" s="495"/>
      <c r="BQ273" s="495"/>
      <c r="BR273" s="495"/>
      <c r="BS273" s="495"/>
      <c r="BT273" s="495"/>
      <c r="BU273" s="495"/>
      <c r="BV273" s="495"/>
      <c r="BW273" s="495"/>
      <c r="BX273" s="495"/>
      <c r="BY273" s="495"/>
      <c r="BZ273" s="495"/>
      <c r="CA273" s="495"/>
      <c r="CB273" s="495"/>
      <c r="CC273" s="495"/>
      <c r="CD273" s="495"/>
      <c r="CE273" s="495"/>
      <c r="CF273" s="495"/>
      <c r="CG273" s="495"/>
      <c r="CH273" s="495"/>
      <c r="CI273" s="495"/>
      <c r="CJ273" s="495"/>
      <c r="CK273" s="495"/>
      <c r="CL273" s="495"/>
      <c r="CM273" s="495"/>
      <c r="CN273" s="495"/>
      <c r="CO273" s="495"/>
      <c r="CP273" s="495"/>
      <c r="CQ273" s="495"/>
      <c r="CR273" s="495"/>
      <c r="CS273" s="495"/>
      <c r="CT273" s="495"/>
      <c r="CU273" s="495"/>
      <c r="CV273" s="495"/>
      <c r="CW273" s="495"/>
      <c r="CX273" s="495"/>
      <c r="CY273" s="495"/>
      <c r="CZ273" s="495"/>
      <c r="DA273" s="495"/>
      <c r="DB273" s="495"/>
      <c r="DC273" s="495"/>
      <c r="DD273" s="495"/>
      <c r="DE273" s="495"/>
      <c r="DF273" s="495"/>
      <c r="DG273" s="495"/>
      <c r="DH273" s="495"/>
      <c r="DI273" s="495"/>
      <c r="DJ273" s="495"/>
      <c r="DK273" s="495"/>
      <c r="DL273" s="495"/>
      <c r="DM273" s="495"/>
      <c r="DN273" s="495"/>
      <c r="DO273" s="495"/>
      <c r="DP273" s="495"/>
      <c r="DQ273" s="495"/>
      <c r="DR273" s="495"/>
      <c r="DS273" s="495"/>
      <c r="DT273" s="495"/>
      <c r="DU273" s="495"/>
      <c r="DV273" s="495"/>
      <c r="DW273" s="495"/>
      <c r="DX273" s="495"/>
      <c r="DY273" s="495"/>
      <c r="DZ273" s="495"/>
      <c r="EA273" s="495"/>
      <c r="EB273" s="495"/>
      <c r="EC273" s="495"/>
      <c r="ED273" s="495"/>
      <c r="EE273" s="495"/>
      <c r="EF273" s="495"/>
      <c r="EG273" s="495"/>
      <c r="EH273" s="495"/>
      <c r="EI273" s="495"/>
      <c r="EJ273" s="495"/>
      <c r="EK273" s="495"/>
      <c r="EL273" s="495"/>
      <c r="EM273" s="495"/>
      <c r="EN273" s="495"/>
      <c r="EO273" s="495"/>
      <c r="EP273" s="495"/>
      <c r="EQ273" s="495"/>
      <c r="ER273" s="495"/>
      <c r="ES273" s="495"/>
      <c r="ET273" s="495"/>
      <c r="EU273" s="495"/>
      <c r="EV273" s="495"/>
      <c r="EW273" s="495"/>
      <c r="EX273" s="495"/>
      <c r="EY273" s="495"/>
      <c r="EZ273" s="495"/>
      <c r="FA273" s="495"/>
      <c r="FB273" s="495"/>
    </row>
    <row r="274" spans="1:158" s="325" customFormat="1" ht="15" hidden="1" customHeight="1" x14ac:dyDescent="0.25">
      <c r="A274" s="624" t="s">
        <v>168</v>
      </c>
      <c r="B274" s="362"/>
      <c r="C274" s="362"/>
      <c r="D274" s="362"/>
      <c r="E274" s="362"/>
      <c r="F274" s="362"/>
      <c r="G274" s="495"/>
      <c r="H274" s="495"/>
      <c r="I274" s="495"/>
      <c r="J274" s="495"/>
      <c r="K274" s="495"/>
      <c r="L274" s="495"/>
      <c r="M274" s="495"/>
      <c r="N274" s="495"/>
      <c r="O274" s="495"/>
      <c r="P274" s="495"/>
      <c r="Q274" s="495"/>
      <c r="R274" s="495"/>
      <c r="S274" s="495"/>
      <c r="T274" s="495"/>
      <c r="U274" s="495"/>
      <c r="V274" s="495"/>
      <c r="W274" s="495"/>
      <c r="X274" s="495"/>
      <c r="Y274" s="495"/>
      <c r="Z274" s="495"/>
      <c r="AA274" s="495"/>
      <c r="AB274" s="495"/>
      <c r="AC274" s="495"/>
      <c r="AD274" s="495"/>
      <c r="AE274" s="495"/>
      <c r="AF274" s="495"/>
      <c r="AG274" s="495"/>
      <c r="AH274" s="495"/>
      <c r="AI274" s="495"/>
      <c r="AJ274" s="495"/>
      <c r="AK274" s="495"/>
      <c r="AL274" s="495"/>
      <c r="AM274" s="495"/>
      <c r="AN274" s="495"/>
      <c r="AO274" s="495"/>
      <c r="AP274" s="495"/>
      <c r="AQ274" s="495"/>
      <c r="AR274" s="495"/>
      <c r="AS274" s="495"/>
      <c r="AT274" s="495"/>
      <c r="AU274" s="495"/>
      <c r="AV274" s="495"/>
      <c r="AW274" s="495"/>
      <c r="AX274" s="495"/>
      <c r="AY274" s="495"/>
      <c r="AZ274" s="495"/>
      <c r="BA274" s="495"/>
      <c r="BB274" s="495"/>
      <c r="BC274" s="495"/>
      <c r="BD274" s="495"/>
      <c r="BE274" s="495"/>
      <c r="BF274" s="495"/>
      <c r="BG274" s="495"/>
      <c r="BH274" s="495"/>
      <c r="BI274" s="495"/>
      <c r="BJ274" s="495"/>
      <c r="BK274" s="495"/>
      <c r="BL274" s="495"/>
      <c r="BM274" s="495"/>
      <c r="BN274" s="495"/>
      <c r="BO274" s="495"/>
      <c r="BP274" s="495"/>
      <c r="BQ274" s="495"/>
      <c r="BR274" s="495"/>
      <c r="BS274" s="495"/>
      <c r="BT274" s="495"/>
      <c r="BU274" s="495"/>
      <c r="BV274" s="495"/>
      <c r="BW274" s="495"/>
      <c r="BX274" s="495"/>
      <c r="BY274" s="495"/>
      <c r="BZ274" s="495"/>
      <c r="CA274" s="495"/>
      <c r="CB274" s="495"/>
      <c r="CC274" s="495"/>
      <c r="CD274" s="495"/>
      <c r="CE274" s="495"/>
      <c r="CF274" s="495"/>
      <c r="CG274" s="495"/>
      <c r="CH274" s="495"/>
      <c r="CI274" s="495"/>
      <c r="CJ274" s="495"/>
      <c r="CK274" s="495"/>
      <c r="CL274" s="495"/>
      <c r="CM274" s="495"/>
      <c r="CN274" s="495"/>
      <c r="CO274" s="495"/>
      <c r="CP274" s="495"/>
      <c r="CQ274" s="495"/>
      <c r="CR274" s="495"/>
      <c r="CS274" s="495"/>
      <c r="CT274" s="495"/>
      <c r="CU274" s="495"/>
      <c r="CV274" s="495"/>
      <c r="CW274" s="495"/>
      <c r="CX274" s="495"/>
      <c r="CY274" s="495"/>
      <c r="CZ274" s="495"/>
      <c r="DA274" s="495"/>
      <c r="DB274" s="495"/>
      <c r="DC274" s="495"/>
      <c r="DD274" s="495"/>
      <c r="DE274" s="495"/>
      <c r="DF274" s="495"/>
      <c r="DG274" s="495"/>
      <c r="DH274" s="495"/>
      <c r="DI274" s="495"/>
      <c r="DJ274" s="495"/>
      <c r="DK274" s="495"/>
      <c r="DL274" s="495"/>
      <c r="DM274" s="495"/>
      <c r="DN274" s="495"/>
      <c r="DO274" s="495"/>
      <c r="DP274" s="495"/>
      <c r="DQ274" s="495"/>
      <c r="DR274" s="495"/>
      <c r="DS274" s="495"/>
      <c r="DT274" s="495"/>
      <c r="DU274" s="495"/>
      <c r="DV274" s="495"/>
      <c r="DW274" s="495"/>
      <c r="DX274" s="495"/>
      <c r="DY274" s="495"/>
      <c r="DZ274" s="495"/>
      <c r="EA274" s="495"/>
      <c r="EB274" s="495"/>
      <c r="EC274" s="495"/>
      <c r="ED274" s="495"/>
      <c r="EE274" s="495"/>
      <c r="EF274" s="495"/>
      <c r="EG274" s="495"/>
      <c r="EH274" s="495"/>
      <c r="EI274" s="495"/>
      <c r="EJ274" s="495"/>
      <c r="EK274" s="495"/>
      <c r="EL274" s="495"/>
      <c r="EM274" s="495"/>
      <c r="EN274" s="495"/>
      <c r="EO274" s="495"/>
      <c r="EP274" s="495"/>
      <c r="EQ274" s="495"/>
      <c r="ER274" s="495"/>
      <c r="ES274" s="495"/>
      <c r="ET274" s="495"/>
      <c r="EU274" s="495"/>
      <c r="EV274" s="495"/>
      <c r="EW274" s="495"/>
      <c r="EX274" s="495"/>
      <c r="EY274" s="495"/>
      <c r="EZ274" s="495"/>
      <c r="FA274" s="495"/>
      <c r="FB274" s="495"/>
    </row>
    <row r="275" spans="1:158" s="325" customFormat="1" ht="33.75" hidden="1" customHeight="1" thickBot="1" x14ac:dyDescent="0.3">
      <c r="A275" s="599" t="s">
        <v>169</v>
      </c>
      <c r="B275" s="362"/>
      <c r="C275" s="362"/>
      <c r="D275" s="362"/>
      <c r="E275" s="362"/>
      <c r="F275" s="362"/>
      <c r="G275" s="495"/>
      <c r="H275" s="495"/>
      <c r="I275" s="495"/>
      <c r="J275" s="495"/>
      <c r="K275" s="495"/>
      <c r="L275" s="495"/>
      <c r="M275" s="495"/>
      <c r="N275" s="495"/>
      <c r="O275" s="495"/>
      <c r="P275" s="495"/>
      <c r="Q275" s="495"/>
      <c r="R275" s="495"/>
      <c r="S275" s="495"/>
      <c r="T275" s="495"/>
      <c r="U275" s="495"/>
      <c r="V275" s="495"/>
      <c r="W275" s="495"/>
      <c r="X275" s="495"/>
      <c r="Y275" s="495"/>
      <c r="Z275" s="495"/>
      <c r="AA275" s="495"/>
      <c r="AB275" s="495"/>
      <c r="AC275" s="495"/>
      <c r="AD275" s="495"/>
      <c r="AE275" s="495"/>
      <c r="AF275" s="495"/>
      <c r="AG275" s="495"/>
      <c r="AH275" s="495"/>
      <c r="AI275" s="495"/>
      <c r="AJ275" s="495"/>
      <c r="AK275" s="495"/>
      <c r="AL275" s="495"/>
      <c r="AM275" s="495"/>
      <c r="AN275" s="495"/>
      <c r="AO275" s="495"/>
      <c r="AP275" s="495"/>
      <c r="AQ275" s="495"/>
      <c r="AR275" s="495"/>
      <c r="AS275" s="495"/>
      <c r="AT275" s="495"/>
      <c r="AU275" s="495"/>
      <c r="AV275" s="495"/>
      <c r="AW275" s="495"/>
      <c r="AX275" s="495"/>
      <c r="AY275" s="495"/>
      <c r="AZ275" s="495"/>
      <c r="BA275" s="495"/>
      <c r="BB275" s="495"/>
      <c r="BC275" s="495"/>
      <c r="BD275" s="495"/>
      <c r="BE275" s="495"/>
      <c r="BF275" s="495"/>
      <c r="BG275" s="495"/>
      <c r="BH275" s="495"/>
      <c r="BI275" s="495"/>
      <c r="BJ275" s="495"/>
      <c r="BK275" s="495"/>
      <c r="BL275" s="495"/>
      <c r="BM275" s="495"/>
      <c r="BN275" s="495"/>
      <c r="BO275" s="495"/>
      <c r="BP275" s="495"/>
      <c r="BQ275" s="495"/>
      <c r="BR275" s="495"/>
      <c r="BS275" s="495"/>
      <c r="BT275" s="495"/>
      <c r="BU275" s="495"/>
      <c r="BV275" s="495"/>
      <c r="BW275" s="495"/>
      <c r="BX275" s="495"/>
      <c r="BY275" s="495"/>
      <c r="BZ275" s="495"/>
      <c r="CA275" s="495"/>
      <c r="CB275" s="495"/>
      <c r="CC275" s="495"/>
      <c r="CD275" s="495"/>
      <c r="CE275" s="495"/>
      <c r="CF275" s="495"/>
      <c r="CG275" s="495"/>
      <c r="CH275" s="495"/>
      <c r="CI275" s="495"/>
      <c r="CJ275" s="495"/>
      <c r="CK275" s="495"/>
      <c r="CL275" s="495"/>
      <c r="CM275" s="495"/>
      <c r="CN275" s="495"/>
      <c r="CO275" s="495"/>
      <c r="CP275" s="495"/>
      <c r="CQ275" s="495"/>
      <c r="CR275" s="495"/>
      <c r="CS275" s="495"/>
      <c r="CT275" s="495"/>
      <c r="CU275" s="495"/>
      <c r="CV275" s="495"/>
      <c r="CW275" s="495"/>
      <c r="CX275" s="495"/>
      <c r="CY275" s="495"/>
      <c r="CZ275" s="495"/>
      <c r="DA275" s="495"/>
      <c r="DB275" s="495"/>
      <c r="DC275" s="495"/>
      <c r="DD275" s="495"/>
      <c r="DE275" s="495"/>
      <c r="DF275" s="495"/>
      <c r="DG275" s="495"/>
      <c r="DH275" s="495"/>
      <c r="DI275" s="495"/>
      <c r="DJ275" s="495"/>
      <c r="DK275" s="495"/>
      <c r="DL275" s="495"/>
      <c r="DM275" s="495"/>
      <c r="DN275" s="495"/>
      <c r="DO275" s="495"/>
      <c r="DP275" s="495"/>
      <c r="DQ275" s="495"/>
      <c r="DR275" s="495"/>
      <c r="DS275" s="495"/>
      <c r="DT275" s="495"/>
      <c r="DU275" s="495"/>
      <c r="DV275" s="495"/>
      <c r="DW275" s="495"/>
      <c r="DX275" s="495"/>
      <c r="DY275" s="495"/>
      <c r="DZ275" s="495"/>
      <c r="EA275" s="495"/>
      <c r="EB275" s="495"/>
      <c r="EC275" s="495"/>
      <c r="ED275" s="495"/>
      <c r="EE275" s="495"/>
      <c r="EF275" s="495"/>
      <c r="EG275" s="495"/>
      <c r="EH275" s="495"/>
      <c r="EI275" s="495"/>
      <c r="EJ275" s="495"/>
      <c r="EK275" s="495"/>
      <c r="EL275" s="495"/>
      <c r="EM275" s="495"/>
      <c r="EN275" s="495"/>
      <c r="EO275" s="495"/>
      <c r="EP275" s="495"/>
      <c r="EQ275" s="495"/>
      <c r="ER275" s="495"/>
      <c r="ES275" s="495"/>
      <c r="ET275" s="495"/>
      <c r="EU275" s="495"/>
      <c r="EV275" s="495"/>
      <c r="EW275" s="495"/>
      <c r="EX275" s="495"/>
      <c r="EY275" s="495"/>
      <c r="EZ275" s="495"/>
      <c r="FA275" s="495"/>
      <c r="FB275" s="495"/>
    </row>
    <row r="276" spans="1:158" s="325" customFormat="1" ht="15" hidden="1" customHeight="1" thickBot="1" x14ac:dyDescent="0.3">
      <c r="A276" s="279" t="s">
        <v>10</v>
      </c>
      <c r="B276" s="593"/>
      <c r="C276" s="593"/>
      <c r="D276" s="593"/>
      <c r="E276" s="593"/>
      <c r="F276" s="593"/>
      <c r="G276" s="495"/>
      <c r="H276" s="495"/>
      <c r="I276" s="495"/>
      <c r="J276" s="495"/>
      <c r="K276" s="495"/>
      <c r="L276" s="495"/>
      <c r="M276" s="495"/>
      <c r="N276" s="495"/>
      <c r="O276" s="495"/>
      <c r="P276" s="495"/>
      <c r="Q276" s="495"/>
      <c r="R276" s="495"/>
      <c r="S276" s="495"/>
      <c r="T276" s="495"/>
      <c r="U276" s="495"/>
      <c r="V276" s="495"/>
      <c r="W276" s="495"/>
      <c r="X276" s="495"/>
      <c r="Y276" s="495"/>
      <c r="Z276" s="495"/>
      <c r="AA276" s="495"/>
      <c r="AB276" s="495"/>
      <c r="AC276" s="495"/>
      <c r="AD276" s="495"/>
      <c r="AE276" s="495"/>
      <c r="AF276" s="495"/>
      <c r="AG276" s="495"/>
      <c r="AH276" s="495"/>
      <c r="AI276" s="495"/>
      <c r="AJ276" s="495"/>
      <c r="AK276" s="495"/>
      <c r="AL276" s="495"/>
      <c r="AM276" s="495"/>
      <c r="AN276" s="495"/>
      <c r="AO276" s="495"/>
      <c r="AP276" s="495"/>
      <c r="AQ276" s="495"/>
      <c r="AR276" s="495"/>
      <c r="AS276" s="495"/>
      <c r="AT276" s="495"/>
      <c r="AU276" s="495"/>
      <c r="AV276" s="495"/>
      <c r="AW276" s="495"/>
      <c r="AX276" s="495"/>
      <c r="AY276" s="495"/>
      <c r="AZ276" s="495"/>
      <c r="BA276" s="495"/>
      <c r="BB276" s="495"/>
      <c r="BC276" s="495"/>
      <c r="BD276" s="495"/>
      <c r="BE276" s="495"/>
      <c r="BF276" s="495"/>
      <c r="BG276" s="495"/>
      <c r="BH276" s="495"/>
      <c r="BI276" s="495"/>
      <c r="BJ276" s="495"/>
      <c r="BK276" s="495"/>
      <c r="BL276" s="495"/>
      <c r="BM276" s="495"/>
      <c r="BN276" s="495"/>
      <c r="BO276" s="495"/>
      <c r="BP276" s="495"/>
      <c r="BQ276" s="495"/>
      <c r="BR276" s="495"/>
      <c r="BS276" s="495"/>
      <c r="BT276" s="495"/>
      <c r="BU276" s="495"/>
      <c r="BV276" s="495"/>
      <c r="BW276" s="495"/>
      <c r="BX276" s="495"/>
      <c r="BY276" s="495"/>
      <c r="BZ276" s="495"/>
      <c r="CA276" s="495"/>
      <c r="CB276" s="495"/>
      <c r="CC276" s="495"/>
      <c r="CD276" s="495"/>
      <c r="CE276" s="495"/>
      <c r="CF276" s="495"/>
      <c r="CG276" s="495"/>
      <c r="CH276" s="495"/>
      <c r="CI276" s="495"/>
      <c r="CJ276" s="495"/>
      <c r="CK276" s="495"/>
      <c r="CL276" s="495"/>
      <c r="CM276" s="495"/>
      <c r="CN276" s="495"/>
      <c r="CO276" s="495"/>
      <c r="CP276" s="495"/>
      <c r="CQ276" s="495"/>
      <c r="CR276" s="495"/>
      <c r="CS276" s="495"/>
      <c r="CT276" s="495"/>
      <c r="CU276" s="495"/>
      <c r="CV276" s="495"/>
      <c r="CW276" s="495"/>
      <c r="CX276" s="495"/>
      <c r="CY276" s="495"/>
      <c r="CZ276" s="495"/>
      <c r="DA276" s="495"/>
      <c r="DB276" s="495"/>
      <c r="DC276" s="495"/>
      <c r="DD276" s="495"/>
      <c r="DE276" s="495"/>
      <c r="DF276" s="495"/>
      <c r="DG276" s="495"/>
      <c r="DH276" s="495"/>
      <c r="DI276" s="495"/>
      <c r="DJ276" s="495"/>
      <c r="DK276" s="495"/>
      <c r="DL276" s="495"/>
      <c r="DM276" s="495"/>
      <c r="DN276" s="495"/>
      <c r="DO276" s="495"/>
      <c r="DP276" s="495"/>
      <c r="DQ276" s="495"/>
      <c r="DR276" s="495"/>
      <c r="DS276" s="495"/>
      <c r="DT276" s="495"/>
      <c r="DU276" s="495"/>
      <c r="DV276" s="495"/>
      <c r="DW276" s="495"/>
      <c r="DX276" s="495"/>
      <c r="DY276" s="495"/>
      <c r="DZ276" s="495"/>
      <c r="EA276" s="495"/>
      <c r="EB276" s="495"/>
      <c r="EC276" s="495"/>
      <c r="ED276" s="495"/>
      <c r="EE276" s="495"/>
      <c r="EF276" s="495"/>
      <c r="EG276" s="495"/>
      <c r="EH276" s="495"/>
      <c r="EI276" s="495"/>
      <c r="EJ276" s="495"/>
      <c r="EK276" s="495"/>
      <c r="EL276" s="495"/>
      <c r="EM276" s="495"/>
      <c r="EN276" s="495"/>
      <c r="EO276" s="495"/>
      <c r="EP276" s="495"/>
      <c r="EQ276" s="495"/>
      <c r="ER276" s="495"/>
      <c r="ES276" s="495"/>
      <c r="ET276" s="495"/>
      <c r="EU276" s="495"/>
      <c r="EV276" s="495"/>
      <c r="EW276" s="495"/>
      <c r="EX276" s="495"/>
      <c r="EY276" s="495"/>
      <c r="EZ276" s="495"/>
      <c r="FA276" s="495"/>
      <c r="FB276" s="495"/>
    </row>
    <row r="277" spans="1:158" s="495" customFormat="1" hidden="1" x14ac:dyDescent="0.25"/>
    <row r="278" spans="1:158" s="495" customFormat="1" hidden="1" x14ac:dyDescent="0.25"/>
    <row r="279" spans="1:158" s="495" customFormat="1" hidden="1" x14ac:dyDescent="0.25"/>
    <row r="280" spans="1:158" s="495" customFormat="1" hidden="1" x14ac:dyDescent="0.25"/>
    <row r="281" spans="1:158" s="495" customFormat="1" hidden="1" x14ac:dyDescent="0.25"/>
    <row r="282" spans="1:158" s="495" customFormat="1" hidden="1" x14ac:dyDescent="0.25"/>
    <row r="283" spans="1:158" s="495" customFormat="1" hidden="1" x14ac:dyDescent="0.25"/>
    <row r="284" spans="1:158" s="495" customFormat="1" hidden="1" x14ac:dyDescent="0.25"/>
  </sheetData>
  <autoFilter ref="A7:FB276"/>
  <mergeCells count="6">
    <mergeCell ref="A2:F3"/>
    <mergeCell ref="E4:E6"/>
    <mergeCell ref="B4:B6"/>
    <mergeCell ref="D4:D6"/>
    <mergeCell ref="F4:F6"/>
    <mergeCell ref="C4:C6"/>
  </mergeCells>
  <pageMargins left="0.51181102362204722" right="0" top="0.35433070866141736" bottom="0.35433070866141736" header="0" footer="0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Хабаровск-1</vt:lpstr>
      <vt:lpstr>Хабаровск-2</vt:lpstr>
      <vt:lpstr>Комсомольск</vt:lpstr>
      <vt:lpstr>Совгавань</vt:lpstr>
      <vt:lpstr>МО других субъектов</vt:lpstr>
      <vt:lpstr>Частные МО</vt:lpstr>
      <vt:lpstr>Комсомольск!Заголовки_для_печати</vt:lpstr>
      <vt:lpstr>'МО других субъектов'!Заголовки_для_печати</vt:lpstr>
      <vt:lpstr>Совгавань!Заголовки_для_печати</vt:lpstr>
      <vt:lpstr>'Хабаровск-1'!Заголовки_для_печати</vt:lpstr>
      <vt:lpstr>'Хабаровск-2'!Заголовки_для_печати</vt:lpstr>
      <vt:lpstr>'Частные МО'!Заголовки_для_печати</vt:lpstr>
      <vt:lpstr>Комсомольск!Область_печати</vt:lpstr>
      <vt:lpstr>'МО других субъектов'!Область_печати</vt:lpstr>
      <vt:lpstr>Совгавань!Область_печати</vt:lpstr>
      <vt:lpstr>'Хабаровск-1'!Область_печати</vt:lpstr>
      <vt:lpstr>'Хабаровск-2'!Область_печати</vt:lpstr>
      <vt:lpstr>'Частные МО'!Область_печати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212Slusareva</dc:creator>
  <cp:lastModifiedBy>Солод Ольга Геннадьевна</cp:lastModifiedBy>
  <cp:lastPrinted>2018-06-28T01:36:26Z</cp:lastPrinted>
  <dcterms:created xsi:type="dcterms:W3CDTF">2011-12-09T04:00:35Z</dcterms:created>
  <dcterms:modified xsi:type="dcterms:W3CDTF">2019-03-11T08:02:25Z</dcterms:modified>
</cp:coreProperties>
</file>